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Z:\Shared\AMCI\Financial\2019 Financials\02 Feb\"/>
    </mc:Choice>
  </mc:AlternateContent>
  <xr:revisionPtr revIDLastSave="0" documentId="13_ncr:1_{67A04169-5C64-4356-8697-5B3C8C25F82A}" xr6:coauthVersionLast="43" xr6:coauthVersionMax="43" xr10:uidLastSave="{00000000-0000-0000-0000-000000000000}"/>
  <bookViews>
    <workbookView xWindow="390" yWindow="390" windowWidth="27000" windowHeight="15270" tabRatio="863" activeTab="3" xr2:uid="{00000000-000D-0000-FFFF-FFFF00000000}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</sheets>
  <externalReferences>
    <externalReference r:id="rId9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2" i="4" l="1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81" i="4"/>
  <c r="E64" i="4"/>
  <c r="E65" i="4"/>
  <c r="E66" i="4"/>
  <c r="E67" i="4"/>
  <c r="E68" i="4"/>
  <c r="E69" i="4"/>
  <c r="E70" i="4"/>
  <c r="E71" i="4"/>
  <c r="E72" i="4"/>
  <c r="E73" i="4"/>
  <c r="E74" i="4"/>
  <c r="E75" i="4"/>
  <c r="E63" i="4"/>
  <c r="E53" i="4"/>
  <c r="E54" i="4"/>
  <c r="E55" i="4"/>
  <c r="E56" i="4"/>
  <c r="E57" i="4"/>
  <c r="E52" i="4"/>
  <c r="E16" i="8" l="1"/>
  <c r="E9" i="8"/>
  <c r="E8" i="8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3" i="7"/>
  <c r="E62" i="7"/>
  <c r="E59" i="7"/>
  <c r="E58" i="7"/>
  <c r="E57" i="7"/>
  <c r="E56" i="7"/>
  <c r="E55" i="7"/>
  <c r="E54" i="7"/>
  <c r="E51" i="7"/>
  <c r="E50" i="7"/>
  <c r="E49" i="7"/>
  <c r="E46" i="7"/>
  <c r="E45" i="7"/>
  <c r="E44" i="7"/>
  <c r="E43" i="7"/>
  <c r="E42" i="7"/>
  <c r="E41" i="7"/>
  <c r="E38" i="7"/>
  <c r="E37" i="7"/>
  <c r="E34" i="7"/>
  <c r="E33" i="7"/>
  <c r="E30" i="7"/>
  <c r="E29" i="7"/>
  <c r="E28" i="7"/>
  <c r="E27" i="7"/>
  <c r="E26" i="7"/>
  <c r="E23" i="7"/>
  <c r="E22" i="7"/>
  <c r="E21" i="7"/>
  <c r="E20" i="7"/>
  <c r="E19" i="7"/>
  <c r="E18" i="7"/>
  <c r="E15" i="7"/>
  <c r="E14" i="7"/>
  <c r="E13" i="7"/>
  <c r="E12" i="7"/>
  <c r="E11" i="7"/>
  <c r="E10" i="7"/>
  <c r="E9" i="7"/>
  <c r="E100" i="6"/>
  <c r="E99" i="6"/>
  <c r="E98" i="6"/>
  <c r="E92" i="6"/>
  <c r="E91" i="6"/>
  <c r="E90" i="6"/>
  <c r="E89" i="6"/>
  <c r="E84" i="6"/>
  <c r="E83" i="6"/>
  <c r="E82" i="6"/>
  <c r="E81" i="6"/>
  <c r="E80" i="6"/>
  <c r="E79" i="6"/>
  <c r="E76" i="6"/>
  <c r="E75" i="6"/>
  <c r="E74" i="6"/>
  <c r="E73" i="6"/>
  <c r="E72" i="6"/>
  <c r="E71" i="6"/>
  <c r="E70" i="6"/>
  <c r="E69" i="6"/>
  <c r="E68" i="6"/>
  <c r="E63" i="6"/>
  <c r="E58" i="6"/>
  <c r="E57" i="6"/>
  <c r="E56" i="6"/>
  <c r="E55" i="6"/>
  <c r="E52" i="6"/>
  <c r="E51" i="6"/>
  <c r="E50" i="6"/>
  <c r="E49" i="6"/>
  <c r="E48" i="6"/>
  <c r="E47" i="6"/>
  <c r="E44" i="6"/>
  <c r="E43" i="6"/>
  <c r="E42" i="6"/>
  <c r="E41" i="6"/>
  <c r="E40" i="6"/>
  <c r="E39" i="6"/>
  <c r="E38" i="6"/>
  <c r="E37" i="6"/>
  <c r="E25" i="6"/>
  <c r="E20" i="6"/>
  <c r="E15" i="6"/>
  <c r="E10" i="6"/>
  <c r="E9" i="6"/>
  <c r="E33" i="5"/>
  <c r="E32" i="5"/>
  <c r="E31" i="5"/>
  <c r="E26" i="5"/>
  <c r="E25" i="5"/>
  <c r="E24" i="5"/>
  <c r="E23" i="5"/>
  <c r="E22" i="5"/>
  <c r="E21" i="5"/>
  <c r="E20" i="5"/>
  <c r="E19" i="5"/>
  <c r="E18" i="5"/>
  <c r="E10" i="5"/>
  <c r="E9" i="5"/>
  <c r="E8" i="5"/>
  <c r="E104" i="4"/>
  <c r="E50" i="4"/>
  <c r="E49" i="4"/>
  <c r="E48" i="4"/>
  <c r="E47" i="4"/>
  <c r="E36" i="4"/>
  <c r="E35" i="4"/>
  <c r="E29" i="4"/>
  <c r="E28" i="4"/>
  <c r="E27" i="4"/>
  <c r="E26" i="4"/>
  <c r="E20" i="4"/>
  <c r="E19" i="4"/>
  <c r="E18" i="4"/>
  <c r="E12" i="4"/>
  <c r="E11" i="4"/>
  <c r="E10" i="4"/>
  <c r="E37" i="3"/>
  <c r="E36" i="3"/>
  <c r="E35" i="3"/>
  <c r="E32" i="3"/>
  <c r="E31" i="3"/>
  <c r="E30" i="3"/>
  <c r="E29" i="3"/>
  <c r="E28" i="3"/>
  <c r="E27" i="3"/>
  <c r="E26" i="3"/>
  <c r="E18" i="3"/>
  <c r="E15" i="3"/>
  <c r="E12" i="3"/>
  <c r="E11" i="3"/>
  <c r="E10" i="3"/>
  <c r="E9" i="3"/>
  <c r="E8" i="3"/>
  <c r="C25" i="1" l="1"/>
  <c r="K18" i="8" l="1"/>
  <c r="K11" i="8"/>
  <c r="K21" i="8" s="1"/>
  <c r="C34" i="1" l="1"/>
  <c r="F48" i="6" l="1"/>
  <c r="G90" i="4"/>
  <c r="C10" i="1" l="1"/>
  <c r="C8" i="1"/>
  <c r="E37" i="1"/>
  <c r="J83" i="7"/>
  <c r="J82" i="7"/>
  <c r="J81" i="7"/>
  <c r="J75" i="7"/>
  <c r="J11" i="7"/>
  <c r="J12" i="7"/>
  <c r="J13" i="7"/>
  <c r="J14" i="7"/>
  <c r="J15" i="7"/>
  <c r="J84" i="6"/>
  <c r="J76" i="6"/>
  <c r="J75" i="6"/>
  <c r="J74" i="6"/>
  <c r="J73" i="6"/>
  <c r="J72" i="6"/>
  <c r="J71" i="6"/>
  <c r="J70" i="6"/>
  <c r="J58" i="6"/>
  <c r="J56" i="6"/>
  <c r="G39" i="6"/>
  <c r="J25" i="5"/>
  <c r="C100" i="4"/>
  <c r="J98" i="4"/>
  <c r="J95" i="4"/>
  <c r="J92" i="4"/>
  <c r="J91" i="4"/>
  <c r="J86" i="4"/>
  <c r="G81" i="4"/>
  <c r="J75" i="4"/>
  <c r="J74" i="4"/>
  <c r="J73" i="4"/>
  <c r="J69" i="4"/>
  <c r="J66" i="4"/>
  <c r="J64" i="4"/>
  <c r="G27" i="4"/>
  <c r="J18" i="4"/>
  <c r="G32" i="3"/>
  <c r="G30" i="3"/>
  <c r="G29" i="3"/>
  <c r="G27" i="3"/>
  <c r="J84" i="7" l="1"/>
  <c r="G84" i="7"/>
  <c r="J21" i="5"/>
  <c r="G21" i="5"/>
  <c r="G40" i="6"/>
  <c r="J40" i="6"/>
  <c r="G41" i="6"/>
  <c r="J41" i="6"/>
  <c r="G28" i="4"/>
  <c r="J28" i="4"/>
  <c r="G85" i="4"/>
  <c r="J85" i="4"/>
  <c r="G89" i="4"/>
  <c r="J89" i="4"/>
  <c r="E35" i="5"/>
  <c r="G43" i="6"/>
  <c r="J43" i="6"/>
  <c r="G49" i="6"/>
  <c r="J49" i="6"/>
  <c r="G29" i="4"/>
  <c r="J29" i="4"/>
  <c r="G82" i="4"/>
  <c r="J82" i="4"/>
  <c r="G44" i="6"/>
  <c r="J44" i="6"/>
  <c r="G87" i="4"/>
  <c r="J87" i="4"/>
  <c r="G96" i="4"/>
  <c r="J96" i="4"/>
  <c r="G51" i="6"/>
  <c r="J51" i="6"/>
  <c r="G84" i="4"/>
  <c r="J84" i="4"/>
  <c r="G88" i="4"/>
  <c r="J88" i="4"/>
  <c r="G97" i="4"/>
  <c r="J97" i="4"/>
  <c r="G52" i="6"/>
  <c r="J52" i="6"/>
  <c r="E12" i="5"/>
  <c r="E28" i="5"/>
  <c r="E94" i="6"/>
  <c r="E38" i="4"/>
  <c r="E37" i="5" l="1"/>
  <c r="C48" i="6"/>
  <c r="G48" i="6" l="1"/>
  <c r="E60" i="6"/>
  <c r="I31" i="2"/>
  <c r="J16" i="8"/>
  <c r="G16" i="8"/>
  <c r="F18" i="8"/>
  <c r="F11" i="8"/>
  <c r="F28" i="2" s="1"/>
  <c r="I21" i="8"/>
  <c r="I11" i="8"/>
  <c r="I28" i="2" s="1"/>
  <c r="I18" i="8"/>
  <c r="I29" i="2" s="1"/>
  <c r="E106" i="4"/>
  <c r="E100" i="4"/>
  <c r="E77" i="4"/>
  <c r="E59" i="4"/>
  <c r="E31" i="4"/>
  <c r="E22" i="4"/>
  <c r="E14" i="4"/>
  <c r="K29" i="2"/>
  <c r="K28" i="2"/>
  <c r="K31" i="2" s="1"/>
  <c r="F29" i="2"/>
  <c r="K40" i="3"/>
  <c r="K16" i="2" s="1"/>
  <c r="K20" i="3"/>
  <c r="K7" i="2" s="1"/>
  <c r="K106" i="4"/>
  <c r="K100" i="4"/>
  <c r="K77" i="4"/>
  <c r="K59" i="4"/>
  <c r="K38" i="4"/>
  <c r="K31" i="4"/>
  <c r="K22" i="4"/>
  <c r="K14" i="4"/>
  <c r="K12" i="5"/>
  <c r="K9" i="2" s="1"/>
  <c r="K28" i="5"/>
  <c r="K35" i="5"/>
  <c r="K27" i="6"/>
  <c r="K22" i="6"/>
  <c r="K17" i="6"/>
  <c r="K12" i="6"/>
  <c r="K102" i="6"/>
  <c r="K94" i="6"/>
  <c r="K86" i="6"/>
  <c r="K65" i="6"/>
  <c r="K60" i="6"/>
  <c r="K88" i="7"/>
  <c r="K90" i="7" s="1"/>
  <c r="J85" i="7"/>
  <c r="G83" i="7"/>
  <c r="G81" i="7"/>
  <c r="I88" i="7"/>
  <c r="I20" i="2" s="1"/>
  <c r="F88" i="7"/>
  <c r="F90" i="7" s="1"/>
  <c r="J100" i="6"/>
  <c r="J89" i="6"/>
  <c r="J82" i="6"/>
  <c r="J68" i="6"/>
  <c r="K40" i="4" l="1"/>
  <c r="K111" i="4" s="1"/>
  <c r="K108" i="4"/>
  <c r="K17" i="2" s="1"/>
  <c r="K29" i="6"/>
  <c r="K10" i="2" s="1"/>
  <c r="K37" i="5"/>
  <c r="K8" i="2"/>
  <c r="K43" i="3"/>
  <c r="F21" i="8"/>
  <c r="E108" i="4"/>
  <c r="K20" i="2"/>
  <c r="I90" i="7"/>
  <c r="F20" i="2"/>
  <c r="E40" i="4"/>
  <c r="F31" i="2"/>
  <c r="K104" i="6"/>
  <c r="J63" i="6"/>
  <c r="J55" i="6"/>
  <c r="J39" i="6"/>
  <c r="J25" i="6"/>
  <c r="J15" i="6"/>
  <c r="K18" i="2" l="1"/>
  <c r="K40" i="5"/>
  <c r="K12" i="2"/>
  <c r="K106" i="6"/>
  <c r="K19" i="2"/>
  <c r="K22" i="2" s="1"/>
  <c r="E8" i="2"/>
  <c r="E111" i="4"/>
  <c r="E17" i="2"/>
  <c r="I102" i="6"/>
  <c r="I94" i="6"/>
  <c r="I86" i="6"/>
  <c r="I65" i="6"/>
  <c r="I48" i="6"/>
  <c r="J48" i="6" s="1"/>
  <c r="I27" i="6"/>
  <c r="I22" i="6"/>
  <c r="I17" i="6"/>
  <c r="I12" i="6"/>
  <c r="F102" i="6"/>
  <c r="F94" i="6"/>
  <c r="F86" i="6"/>
  <c r="F65" i="6"/>
  <c r="F60" i="6"/>
  <c r="F22" i="6"/>
  <c r="F17" i="6"/>
  <c r="F12" i="6"/>
  <c r="F27" i="6"/>
  <c r="J31" i="5"/>
  <c r="J19" i="5"/>
  <c r="J9" i="5"/>
  <c r="J10" i="5"/>
  <c r="J8" i="5"/>
  <c r="G19" i="5"/>
  <c r="G9" i="5"/>
  <c r="G8" i="5"/>
  <c r="I12" i="5"/>
  <c r="I9" i="2" s="1"/>
  <c r="I35" i="5"/>
  <c r="I28" i="5"/>
  <c r="I37" i="5" s="1"/>
  <c r="F35" i="5"/>
  <c r="J35" i="5" s="1"/>
  <c r="F28" i="5"/>
  <c r="F12" i="5"/>
  <c r="F9" i="2" s="1"/>
  <c r="J104" i="4"/>
  <c r="J81" i="4"/>
  <c r="J77" i="4"/>
  <c r="J63" i="4"/>
  <c r="J35" i="4"/>
  <c r="J27" i="4"/>
  <c r="J22" i="4"/>
  <c r="J19" i="4"/>
  <c r="I106" i="4"/>
  <c r="J106" i="4" s="1"/>
  <c r="I100" i="4"/>
  <c r="J100" i="4" s="1"/>
  <c r="I77" i="4"/>
  <c r="I59" i="4"/>
  <c r="I38" i="4"/>
  <c r="J38" i="4" s="1"/>
  <c r="I31" i="4"/>
  <c r="J31" i="4" s="1"/>
  <c r="I22" i="4"/>
  <c r="I14" i="4"/>
  <c r="G22" i="4"/>
  <c r="F106" i="4"/>
  <c r="F59" i="4"/>
  <c r="F77" i="4"/>
  <c r="F100" i="4"/>
  <c r="F108" i="4" s="1"/>
  <c r="F17" i="2" s="1"/>
  <c r="F38" i="4"/>
  <c r="F31" i="4"/>
  <c r="F22" i="4"/>
  <c r="F14" i="4"/>
  <c r="J36" i="3"/>
  <c r="J35" i="3"/>
  <c r="J32" i="3"/>
  <c r="J31" i="3"/>
  <c r="J30" i="3"/>
  <c r="J29" i="3"/>
  <c r="J27" i="3"/>
  <c r="J26" i="3"/>
  <c r="J15" i="3"/>
  <c r="I18" i="2" l="1"/>
  <c r="I40" i="5"/>
  <c r="I40" i="4"/>
  <c r="F40" i="4"/>
  <c r="I108" i="4"/>
  <c r="J28" i="5"/>
  <c r="I29" i="6"/>
  <c r="I10" i="2" s="1"/>
  <c r="K24" i="2"/>
  <c r="I60" i="6"/>
  <c r="I104" i="6" s="1"/>
  <c r="F29" i="6"/>
  <c r="F10" i="2" s="1"/>
  <c r="G8" i="2"/>
  <c r="G17" i="2"/>
  <c r="F104" i="6"/>
  <c r="F19" i="2" s="1"/>
  <c r="F37" i="5"/>
  <c r="F40" i="5" s="1"/>
  <c r="J12" i="5"/>
  <c r="F8" i="2"/>
  <c r="F111" i="4"/>
  <c r="J9" i="3"/>
  <c r="J10" i="3"/>
  <c r="J12" i="3"/>
  <c r="G36" i="3"/>
  <c r="G26" i="3"/>
  <c r="G9" i="3"/>
  <c r="G10" i="3"/>
  <c r="G12" i="3"/>
  <c r="I40" i="3"/>
  <c r="I16" i="2" s="1"/>
  <c r="F40" i="3"/>
  <c r="F16" i="2" s="1"/>
  <c r="I20" i="3"/>
  <c r="I11" i="3"/>
  <c r="J11" i="3" s="1"/>
  <c r="F20" i="3"/>
  <c r="F7" i="2" s="1"/>
  <c r="F11" i="3"/>
  <c r="G11" i="3" s="1"/>
  <c r="E18" i="8"/>
  <c r="J18" i="8" s="1"/>
  <c r="C18" i="8"/>
  <c r="C29" i="2" s="1"/>
  <c r="C11" i="8"/>
  <c r="C28" i="2" s="1"/>
  <c r="C88" i="7"/>
  <c r="E102" i="6"/>
  <c r="J102" i="6" s="1"/>
  <c r="J94" i="6"/>
  <c r="E86" i="6"/>
  <c r="J86" i="6" s="1"/>
  <c r="E65" i="6"/>
  <c r="J65" i="6" s="1"/>
  <c r="E27" i="6"/>
  <c r="E22" i="6"/>
  <c r="E17" i="6"/>
  <c r="J17" i="6" s="1"/>
  <c r="C102" i="6"/>
  <c r="C94" i="6"/>
  <c r="C86" i="6"/>
  <c r="C65" i="6"/>
  <c r="I8" i="2" l="1"/>
  <c r="J8" i="2" s="1"/>
  <c r="J40" i="4"/>
  <c r="I17" i="2"/>
  <c r="J17" i="2" s="1"/>
  <c r="I111" i="4"/>
  <c r="J111" i="4" s="1"/>
  <c r="J108" i="4"/>
  <c r="I43" i="3"/>
  <c r="I19" i="2"/>
  <c r="I22" i="2" s="1"/>
  <c r="I106" i="6"/>
  <c r="J60" i="6"/>
  <c r="F106" i="6"/>
  <c r="F18" i="2"/>
  <c r="F22" i="2" s="1"/>
  <c r="J37" i="5"/>
  <c r="J27" i="6"/>
  <c r="E29" i="2"/>
  <c r="G29" i="2" s="1"/>
  <c r="G18" i="8"/>
  <c r="E104" i="6"/>
  <c r="C90" i="7"/>
  <c r="C20" i="2"/>
  <c r="F43" i="3"/>
  <c r="I7" i="2"/>
  <c r="J20" i="3"/>
  <c r="C21" i="8"/>
  <c r="J29" i="2" l="1"/>
  <c r="E19" i="2"/>
  <c r="G19" i="2" s="1"/>
  <c r="J104" i="6"/>
  <c r="I12" i="2"/>
  <c r="I24" i="2" s="1"/>
  <c r="I34" i="2" s="1"/>
  <c r="C60" i="6"/>
  <c r="C104" i="6" s="1"/>
  <c r="C27" i="6"/>
  <c r="C22" i="6"/>
  <c r="C17" i="6"/>
  <c r="C12" i="6"/>
  <c r="G28" i="5"/>
  <c r="C35" i="5"/>
  <c r="C28" i="5"/>
  <c r="C37" i="5" s="1"/>
  <c r="C18" i="2" s="1"/>
  <c r="C12" i="5"/>
  <c r="C9" i="2" s="1"/>
  <c r="C106" i="4"/>
  <c r="C77" i="4"/>
  <c r="C59" i="4"/>
  <c r="C38" i="4"/>
  <c r="C14" i="4"/>
  <c r="C22" i="4"/>
  <c r="C31" i="4"/>
  <c r="E40" i="3"/>
  <c r="C40" i="3"/>
  <c r="C16" i="2" s="1"/>
  <c r="C20" i="3"/>
  <c r="C31" i="2"/>
  <c r="F12" i="2"/>
  <c r="C15" i="1"/>
  <c r="C18" i="1" s="1"/>
  <c r="C37" i="1"/>
  <c r="E30" i="1"/>
  <c r="E40" i="1" s="1"/>
  <c r="E15" i="1"/>
  <c r="E18" i="1" s="1"/>
  <c r="C30" i="1"/>
  <c r="C40" i="4" l="1"/>
  <c r="C108" i="4"/>
  <c r="C17" i="2" s="1"/>
  <c r="C29" i="6"/>
  <c r="C10" i="2" s="1"/>
  <c r="C8" i="2"/>
  <c r="C19" i="2"/>
  <c r="J19" i="2"/>
  <c r="E40" i="5"/>
  <c r="E9" i="2"/>
  <c r="G9" i="2" s="1"/>
  <c r="G12" i="5"/>
  <c r="C40" i="5"/>
  <c r="F24" i="2"/>
  <c r="F34" i="2" s="1"/>
  <c r="C43" i="3"/>
  <c r="C7" i="2"/>
  <c r="C40" i="1"/>
  <c r="E16" i="2"/>
  <c r="J40" i="3"/>
  <c r="G40" i="3"/>
  <c r="C22" i="2" l="1"/>
  <c r="C111" i="4"/>
  <c r="C12" i="2"/>
  <c r="C106" i="6"/>
  <c r="E18" i="2"/>
  <c r="G18" i="2" s="1"/>
  <c r="G37" i="5"/>
  <c r="J40" i="5"/>
  <c r="G40" i="5"/>
  <c r="J9" i="2"/>
  <c r="J16" i="2"/>
  <c r="G16" i="2"/>
  <c r="C24" i="2" l="1"/>
  <c r="C34" i="2" s="1"/>
  <c r="J18" i="2"/>
  <c r="J78" i="7" l="1"/>
  <c r="J67" i="7"/>
  <c r="J68" i="7"/>
  <c r="J71" i="7"/>
  <c r="G72" i="7"/>
  <c r="J55" i="7"/>
  <c r="J56" i="7"/>
  <c r="J57" i="7"/>
  <c r="J58" i="7"/>
  <c r="J51" i="7"/>
  <c r="J43" i="7"/>
  <c r="J44" i="7"/>
  <c r="J45" i="7"/>
  <c r="J46" i="7"/>
  <c r="J38" i="7"/>
  <c r="J34" i="7"/>
  <c r="J29" i="7"/>
  <c r="J30" i="7"/>
  <c r="J19" i="7"/>
  <c r="J21" i="7"/>
  <c r="J23" i="7"/>
  <c r="J9" i="7"/>
  <c r="G21" i="7" l="1"/>
  <c r="G55" i="7"/>
  <c r="G58" i="7"/>
  <c r="G67" i="7"/>
  <c r="G57" i="7"/>
  <c r="G78" i="7"/>
  <c r="J18" i="7"/>
  <c r="J76" i="7"/>
  <c r="J66" i="7"/>
  <c r="J49" i="7"/>
  <c r="J41" i="7"/>
  <c r="J37" i="7"/>
  <c r="J33" i="7"/>
  <c r="J26" i="7"/>
  <c r="J10" i="7"/>
  <c r="G18" i="7" l="1"/>
  <c r="G26" i="7"/>
  <c r="G49" i="7"/>
  <c r="G76" i="7"/>
  <c r="E88" i="7"/>
  <c r="E20" i="2" l="1"/>
  <c r="G20" i="2" s="1"/>
  <c r="E90" i="7"/>
  <c r="J88" i="7"/>
  <c r="G88" i="7"/>
  <c r="J90" i="7" l="1"/>
  <c r="G90" i="7"/>
  <c r="J20" i="2"/>
  <c r="E22" i="2"/>
  <c r="G22" i="2" l="1"/>
  <c r="J22" i="2"/>
  <c r="J8" i="8" l="1"/>
  <c r="G8" i="8" l="1"/>
  <c r="E11" i="8"/>
  <c r="J11" i="8" s="1"/>
  <c r="J18" i="3"/>
  <c r="G18" i="3"/>
  <c r="J10" i="6" l="1"/>
  <c r="E12" i="6"/>
  <c r="G11" i="8"/>
  <c r="E28" i="2"/>
  <c r="E21" i="8"/>
  <c r="J21" i="8" s="1"/>
  <c r="J12" i="6" l="1"/>
  <c r="E29" i="6"/>
  <c r="G21" i="8"/>
  <c r="E31" i="2"/>
  <c r="J28" i="2"/>
  <c r="G28" i="2"/>
  <c r="E106" i="6" l="1"/>
  <c r="J106" i="6" s="1"/>
  <c r="E10" i="2"/>
  <c r="G10" i="2" s="1"/>
  <c r="J29" i="6"/>
  <c r="J31" i="2"/>
  <c r="G31" i="2"/>
  <c r="G8" i="3"/>
  <c r="J8" i="3"/>
  <c r="E20" i="3"/>
  <c r="J10" i="2" l="1"/>
  <c r="G20" i="3"/>
  <c r="E43" i="3"/>
  <c r="E7" i="2"/>
  <c r="J43" i="3" l="1"/>
  <c r="G43" i="3"/>
  <c r="J7" i="2"/>
  <c r="E12" i="2"/>
  <c r="G7" i="2"/>
  <c r="G12" i="2" l="1"/>
  <c r="J12" i="2"/>
  <c r="E24" i="2"/>
  <c r="J24" i="2" s="1"/>
  <c r="G24" i="2" l="1"/>
  <c r="E34" i="2"/>
  <c r="J34" i="2" l="1"/>
  <c r="G34" i="2"/>
</calcChain>
</file>

<file path=xl/sharedStrings.xml><?xml version="1.0" encoding="utf-8"?>
<sst xmlns="http://schemas.openxmlformats.org/spreadsheetml/2006/main" count="1495" uniqueCount="400">
  <si>
    <t>2018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</si>
  <si>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</si>
  <si>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</si>
  <si>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</si>
  <si>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</si>
  <si>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</si>
  <si>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</si>
  <si>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</si>
  <si>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</si>
  <si>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</si>
  <si>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</si>
  <si>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</si>
  <si>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</si>
  <si>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</si>
  <si>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</si>
  <si>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</si>
  <si>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</si>
  <si>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</si>
  <si>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</si>
  <si>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</si>
  <si>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</si>
  <si>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</si>
  <si>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</si>
  <si>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</si>
  <si>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</si>
  <si>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</si>
  <si>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</si>
  <si>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</si>
  <si>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</si>
  <si>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</si>
  <si>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</si>
  <si>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</si>
  <si>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</si>
  <si>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</si>
  <si>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</si>
  <si>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</si>
  <si>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</si>
  <si>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</si>
  <si>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</si>
  <si>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</si>
  <si>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</si>
  <si>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</si>
  <si>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</si>
  <si>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</si>
  <si>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</si>
  <si>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</si>
  <si>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</si>
  <si>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</si>
  <si>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</si>
  <si>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</si>
  <si>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</si>
  <si>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</si>
  <si>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</si>
  <si>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</si>
  <si>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</si>
  <si>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</si>
  <si>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</si>
  <si>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</si>
  <si>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</si>
  <si>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</si>
  <si>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</si>
  <si>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</si>
  <si>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</si>
  <si>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</si>
  <si>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</si>
  <si>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</si>
  <si>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</si>
  <si>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</si>
  <si>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</si>
  <si>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</si>
  <si>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</si>
  <si>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</si>
  <si>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</si>
  <si>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</si>
  <si>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</si>
  <si>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</si>
  <si>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</si>
  <si>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</si>
  <si>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</si>
  <si>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</si>
  <si>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</si>
  <si>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</si>
  <si>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</si>
  <si>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</si>
  <si>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</si>
  <si>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</si>
  <si>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</si>
  <si>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</si>
  <si>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</si>
  <si>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</si>
  <si>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</si>
  <si>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</si>
  <si>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</si>
  <si>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Canadian AMCs Expenses</t>
  </si>
  <si>
    <t>8100-200-00</t>
  </si>
  <si>
    <t>8110-200-00</t>
  </si>
  <si>
    <t>8150-200-00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</si>
  <si>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</si>
  <si>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</si>
  <si>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</si>
  <si>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</si>
  <si>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</si>
  <si>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</si>
  <si>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</si>
  <si>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</si>
  <si>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</si>
  <si>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</si>
  <si>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</si>
  <si>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</si>
  <si>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</si>
  <si>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</si>
  <si>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</si>
  <si>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</si>
  <si>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</si>
  <si>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</si>
  <si>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</si>
  <si>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</si>
  <si>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</si>
  <si>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</si>
  <si>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</si>
  <si>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</si>
  <si>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</si>
  <si>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</si>
  <si>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</si>
  <si>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</si>
  <si>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</si>
  <si>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</si>
  <si>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</si>
  <si>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</si>
  <si>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</si>
  <si>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</si>
  <si>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</si>
  <si>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</si>
  <si>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</si>
  <si>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</si>
  <si>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</si>
  <si>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</si>
  <si>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</si>
  <si>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</si>
  <si>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</si>
  <si>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</si>
  <si>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</si>
  <si>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</si>
  <si>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</si>
  <si>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</si>
  <si>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</si>
  <si>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</si>
  <si>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</si>
  <si>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</si>
  <si>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</si>
  <si>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</si>
  <si>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</si>
  <si>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</si>
  <si>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</si>
  <si>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</si>
  <si>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</si>
  <si>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</si>
  <si>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</si>
  <si>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</si>
  <si>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</si>
  <si>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</si>
  <si>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</si>
  <si>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</si>
  <si>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</si>
  <si>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</si>
  <si>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</si>
  <si>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</si>
  <si>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</si>
  <si>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</si>
  <si>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</si>
  <si>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</si>
  <si>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</si>
  <si>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</si>
  <si>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</si>
  <si>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</si>
  <si>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</si>
  <si>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</si>
  <si>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</si>
  <si>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</si>
  <si>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</si>
  <si>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</si>
  <si>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</si>
  <si>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</si>
  <si>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</si>
  <si>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</si>
  <si>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</si>
  <si>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</si>
  <si>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Total Regional Educaion Event Expenses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</si>
  <si>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</si>
  <si>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</si>
  <si>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</si>
  <si>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</si>
  <si>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</si>
  <si>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</si>
  <si>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</si>
  <si>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</si>
  <si>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</si>
  <si>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</si>
  <si>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</si>
  <si>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</si>
  <si>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</si>
  <si>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</si>
  <si>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</si>
  <si>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</si>
  <si>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</si>
  <si>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</si>
  <si>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</si>
  <si>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</si>
  <si>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</si>
  <si>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</si>
  <si>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</si>
  <si>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</si>
  <si>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</si>
  <si>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Total Standard Development Expenses</t>
  </si>
  <si>
    <t>ACCREDITATION NET INCOME (LOSS)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</si>
  <si>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</si>
  <si>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</si>
  <si>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</si>
  <si>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</si>
  <si>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</si>
  <si>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</si>
  <si>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</si>
  <si>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</si>
  <si>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</si>
  <si>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</si>
  <si>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</si>
  <si>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</si>
  <si>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</si>
  <si>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</si>
  <si>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</si>
  <si>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</si>
  <si>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</si>
  <si>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</si>
  <si>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</si>
  <si>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</si>
  <si>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</si>
  <si>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</si>
  <si>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Transition Expense</t>
  </si>
  <si>
    <t>8900-100-00</t>
  </si>
  <si>
    <t>Office Expenses</t>
  </si>
  <si>
    <t>Administrative Office Costs</t>
  </si>
  <si>
    <t>5400-100-00 + 6520-100-00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</si>
  <si>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</si>
  <si>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</si>
  <si>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</si>
  <si>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</si>
  <si>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</si>
  <si>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</si>
  <si>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</si>
  <si>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</si>
  <si>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</si>
  <si>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</si>
  <si>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</si>
  <si>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</si>
  <si>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</si>
  <si>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</si>
  <si>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</si>
  <si>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</si>
  <si>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</si>
  <si>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</si>
  <si>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</si>
  <si>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</si>
  <si>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</si>
  <si>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</si>
  <si>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</si>
  <si>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</si>
  <si>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</si>
  <si>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</si>
  <si>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</si>
  <si>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</si>
  <si>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</si>
  <si>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</si>
  <si>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</si>
  <si>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</si>
  <si>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</si>
  <si>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</si>
  <si>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</si>
  <si>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</si>
  <si>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</si>
  <si>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Research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</si>
  <si>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</si>
  <si>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</si>
  <si>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</si>
  <si>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</si>
  <si>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</si>
  <si>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</si>
  <si>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</si>
  <si>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</si>
  <si>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</si>
  <si>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</si>
  <si>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ASAE</t>
  </si>
  <si>
    <t>Booth Fees</t>
  </si>
  <si>
    <t>6800-175-10</t>
  </si>
  <si>
    <t>Consultant Travel</t>
  </si>
  <si>
    <t>6810-175-10</t>
  </si>
  <si>
    <t>6037-175-10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</si>
  <si>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</si>
  <si>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</si>
  <si>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</si>
  <si>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</si>
  <si>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</si>
  <si>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</si>
  <si>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</si>
  <si>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</si>
  <si>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</si>
  <si>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</si>
  <si>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</si>
  <si>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</si>
  <si>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</si>
  <si>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</si>
  <si>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</si>
  <si>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</si>
  <si>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</si>
  <si>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</si>
  <si>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</si>
  <si>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</si>
  <si>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</si>
  <si>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Design Services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</si>
  <si>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</si>
  <si>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</si>
  <si>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</si>
  <si>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</si>
  <si>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</si>
  <si>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</si>
  <si>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</si>
  <si>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</si>
  <si>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</si>
  <si>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</si>
  <si>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</si>
  <si>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</si>
  <si>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</si>
  <si>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</si>
  <si>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</si>
  <si>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</si>
  <si>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</si>
  <si>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</si>
  <si>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</si>
  <si>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</si>
  <si>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</si>
  <si>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</si>
  <si>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</si>
  <si>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</si>
  <si>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</si>
  <si>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</si>
  <si>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</si>
  <si>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</si>
  <si>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</si>
  <si>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</si>
  <si>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</si>
  <si>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</si>
  <si>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</si>
  <si>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</si>
  <si>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</si>
  <si>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</si>
  <si>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</si>
  <si>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</si>
  <si>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</si>
  <si>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</si>
  <si>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</si>
  <si>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</si>
  <si>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</si>
  <si>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</si>
  <si>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</si>
  <si>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</si>
  <si>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</si>
  <si>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</si>
  <si>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</si>
  <si>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</si>
  <si>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</si>
  <si>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</si>
  <si>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</si>
  <si>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</si>
  <si>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</si>
  <si>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</si>
  <si>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</si>
  <si>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</si>
  <si>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TOTAL NET INCOME</t>
  </si>
  <si>
    <t>MEMBERSHIP NET INCOME</t>
  </si>
  <si>
    <t>MEETINGS NET INCOME</t>
  </si>
  <si>
    <t>GENERAL NET LOSS</t>
  </si>
  <si>
    <t>MARKETING NET LOSS</t>
  </si>
  <si>
    <t>INVESTMENTS NET INCOME</t>
  </si>
  <si>
    <t>Legal Fees</t>
  </si>
  <si>
    <t>Other Professional Fees</t>
  </si>
  <si>
    <t>Chapter Management Education</t>
  </si>
  <si>
    <t>Chapter Management Licensing Fees</t>
  </si>
  <si>
    <t>Dues Reimbursement</t>
  </si>
  <si>
    <t>Administrative Revenue</t>
  </si>
  <si>
    <t>Miscellaneous Revenue</t>
  </si>
  <si>
    <t>Bank Fees/Credit Card Fees</t>
  </si>
  <si>
    <t>Staff Trave/Food/Lodging</t>
  </si>
  <si>
    <t>Advertising &amp; Ad Placement</t>
  </si>
  <si>
    <t>Chapter Training</t>
  </si>
  <si>
    <t>Accounts Receivable</t>
  </si>
  <si>
    <t>February</t>
  </si>
  <si>
    <t>EIC</t>
  </si>
  <si>
    <t>EIC Dues</t>
  </si>
  <si>
    <t>YTD Actual</t>
  </si>
  <si>
    <t>Interest Revenue</t>
  </si>
  <si>
    <t>Postage/Shipping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</si>
</sst>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</numFmts>
  <fonts count="7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0" xfId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37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164" fontId="0" fillId="0" borderId="0" xfId="0" applyNumberFormat="1"/>
    <xf numFmtId="165" fontId="6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right"/>
    </xf>
    <xf numFmtId="165" fontId="6" fillId="0" borderId="5" xfId="0" applyNumberFormat="1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</cellXfs>
  <cellStyles count="4">
    <cellStyle name="Comma 2" xfId="3" xr:uid="{00000000-0005-0000-0000-000001000000}"/>
    <cellStyle name="Currency 2" xfId="2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AMCI/Financial/2019%20Financials/01%20Jan/AMCI%202019%2001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</sheetNames>
    <sheetDataSet>
      <sheetData sheetId="0"/>
      <sheetData sheetId="1"/>
      <sheetData sheetId="2">
        <row r="8">
          <cell r="E8">
            <v>509408.34</v>
          </cell>
        </row>
        <row r="9">
          <cell r="E9">
            <v>63700</v>
          </cell>
        </row>
        <row r="10">
          <cell r="E10">
            <v>4750</v>
          </cell>
        </row>
        <row r="11">
          <cell r="E11">
            <v>108750</v>
          </cell>
        </row>
        <row r="12">
          <cell r="E12">
            <v>237000</v>
          </cell>
        </row>
        <row r="15">
          <cell r="E15">
            <v>0</v>
          </cell>
        </row>
        <row r="18">
          <cell r="E18">
            <v>17032.88</v>
          </cell>
        </row>
        <row r="26">
          <cell r="E26">
            <v>360.54</v>
          </cell>
        </row>
        <row r="27">
          <cell r="E27">
            <v>39.799999999999997</v>
          </cell>
        </row>
        <row r="28">
          <cell r="E28">
            <v>0</v>
          </cell>
        </row>
        <row r="29">
          <cell r="E29">
            <v>40.17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778.44</v>
          </cell>
        </row>
      </sheetData>
      <sheetData sheetId="3"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8">
          <cell r="E18">
            <v>0</v>
          </cell>
        </row>
        <row r="19">
          <cell r="E19">
            <v>1575</v>
          </cell>
        </row>
        <row r="20">
          <cell r="E20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123682</v>
          </cell>
        </row>
        <row r="29">
          <cell r="E29">
            <v>1500</v>
          </cell>
        </row>
        <row r="35">
          <cell r="E35">
            <v>0</v>
          </cell>
        </row>
        <row r="36">
          <cell r="E3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80">
          <cell r="E80">
            <v>0</v>
          </cell>
        </row>
        <row r="81">
          <cell r="E81">
            <v>369.35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703.22</v>
          </cell>
        </row>
        <row r="86">
          <cell r="E86">
            <v>0</v>
          </cell>
        </row>
        <row r="87">
          <cell r="E87">
            <v>1081.81</v>
          </cell>
        </row>
        <row r="88">
          <cell r="E88">
            <v>0</v>
          </cell>
        </row>
        <row r="89">
          <cell r="E89">
            <v>402.85</v>
          </cell>
        </row>
        <row r="90">
          <cell r="E90">
            <v>29.77</v>
          </cell>
        </row>
        <row r="91">
          <cell r="E91">
            <v>128.26</v>
          </cell>
        </row>
        <row r="92">
          <cell r="E92">
            <v>0</v>
          </cell>
        </row>
        <row r="93">
          <cell r="E93">
            <v>818.53</v>
          </cell>
        </row>
        <row r="94">
          <cell r="E94">
            <v>0</v>
          </cell>
        </row>
        <row r="95">
          <cell r="E95">
            <v>5700</v>
          </cell>
        </row>
        <row r="96">
          <cell r="E96">
            <v>5109.8599999999997</v>
          </cell>
        </row>
        <row r="97">
          <cell r="E97">
            <v>189.95</v>
          </cell>
        </row>
        <row r="103">
          <cell r="E103">
            <v>0</v>
          </cell>
        </row>
      </sheetData>
      <sheetData sheetId="4">
        <row r="8">
          <cell r="E8">
            <v>3850</v>
          </cell>
        </row>
        <row r="9">
          <cell r="E9">
            <v>1400</v>
          </cell>
        </row>
        <row r="10">
          <cell r="E10">
            <v>800</v>
          </cell>
        </row>
        <row r="18">
          <cell r="E18">
            <v>21.71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</sheetData>
      <sheetData sheetId="5">
        <row r="9">
          <cell r="E9">
            <v>76.319999999999993</v>
          </cell>
        </row>
        <row r="15">
          <cell r="E15">
            <v>0</v>
          </cell>
        </row>
        <row r="20">
          <cell r="E20">
            <v>0</v>
          </cell>
        </row>
        <row r="25">
          <cell r="E25">
            <v>0</v>
          </cell>
        </row>
        <row r="37">
          <cell r="E37">
            <v>904.85</v>
          </cell>
        </row>
        <row r="38">
          <cell r="E38">
            <v>0</v>
          </cell>
        </row>
        <row r="39">
          <cell r="E39">
            <v>55560.59</v>
          </cell>
        </row>
        <row r="40">
          <cell r="E40">
            <v>102.71</v>
          </cell>
        </row>
        <row r="41">
          <cell r="E41">
            <v>0</v>
          </cell>
        </row>
        <row r="42">
          <cell r="E42">
            <v>1206.5</v>
          </cell>
        </row>
        <row r="43">
          <cell r="E43">
            <v>0</v>
          </cell>
        </row>
        <row r="44">
          <cell r="E44">
            <v>412.43</v>
          </cell>
        </row>
        <row r="47">
          <cell r="E47">
            <v>141</v>
          </cell>
        </row>
        <row r="48">
          <cell r="E48">
            <v>6697.89</v>
          </cell>
        </row>
        <row r="49">
          <cell r="E49">
            <v>150.03</v>
          </cell>
        </row>
        <row r="50">
          <cell r="E50">
            <v>4.5999999999999996</v>
          </cell>
        </row>
        <row r="51">
          <cell r="E51">
            <v>494.55</v>
          </cell>
        </row>
        <row r="52">
          <cell r="E52">
            <v>694.13</v>
          </cell>
        </row>
        <row r="55">
          <cell r="E55">
            <v>0</v>
          </cell>
        </row>
        <row r="56">
          <cell r="E56">
            <v>7500</v>
          </cell>
        </row>
        <row r="57">
          <cell r="E57">
            <v>263.58999999999997</v>
          </cell>
        </row>
        <row r="58">
          <cell r="E58">
            <v>2822.32</v>
          </cell>
        </row>
        <row r="63">
          <cell r="E63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269.89999999999998</v>
          </cell>
        </row>
        <row r="74">
          <cell r="E74">
            <v>0</v>
          </cell>
        </row>
        <row r="75">
          <cell r="E75">
            <v>707.34</v>
          </cell>
        </row>
        <row r="76">
          <cell r="E76">
            <v>28.73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1312.29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4870.8900000000003</v>
          </cell>
        </row>
      </sheetData>
      <sheetData sheetId="6">
        <row r="9">
          <cell r="E9">
            <v>2190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8">
          <cell r="E18">
            <v>990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66</v>
          </cell>
        </row>
        <row r="29">
          <cell r="E29">
            <v>0</v>
          </cell>
        </row>
        <row r="30">
          <cell r="E30">
            <v>200.81</v>
          </cell>
        </row>
        <row r="33">
          <cell r="E33">
            <v>0</v>
          </cell>
        </row>
        <row r="34">
          <cell r="E34">
            <v>0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9">
          <cell r="E49">
            <v>25265</v>
          </cell>
        </row>
        <row r="50">
          <cell r="E50">
            <v>0</v>
          </cell>
        </row>
        <row r="51">
          <cell r="E51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995</v>
          </cell>
        </row>
        <row r="58">
          <cell r="E58">
            <v>0</v>
          </cell>
        </row>
        <row r="59">
          <cell r="E59">
            <v>0</v>
          </cell>
        </row>
        <row r="62">
          <cell r="E62">
            <v>0</v>
          </cell>
        </row>
        <row r="63">
          <cell r="E63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237.22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13500</v>
          </cell>
        </row>
        <row r="84">
          <cell r="E84">
            <v>344.28</v>
          </cell>
        </row>
        <row r="85">
          <cell r="E85">
            <v>0</v>
          </cell>
        </row>
        <row r="86">
          <cell r="E86">
            <v>0</v>
          </cell>
        </row>
      </sheetData>
      <sheetData sheetId="7">
        <row r="8">
          <cell r="E8">
            <v>206.54</v>
          </cell>
        </row>
        <row r="9">
          <cell r="E9">
            <v>28860.61</v>
          </cell>
        </row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2"/>
  <sheetViews>
    <sheetView view="pageLayout" zoomScaleNormal="100" workbookViewId="0">
      <selection activeCell="C28" sqref="C28"/>
    </sheetView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394</v>
      </c>
      <c r="E2" s="1" t="s">
        <v>394</v>
      </c>
    </row>
    <row r="3" spans="1:5" x14ac:dyDescent="0.2">
      <c r="C3" s="2">
        <v>2019</v>
      </c>
      <c r="E3" s="2" t="s">
        <v>0</v>
      </c>
    </row>
    <row r="4" spans="1:5" ht="15" x14ac:dyDescent="0.2">
      <c r="A4" s="3"/>
      <c r="B4" s="3"/>
      <c r="C4" s="4"/>
      <c r="D4" s="5"/>
      <c r="E4" s="4"/>
    </row>
    <row r="5" spans="1:5" ht="15.75" x14ac:dyDescent="0.25">
      <c r="A5" s="6" t="s">
        <v>2</v>
      </c>
      <c r="B5" s="6"/>
      <c r="C5" s="7"/>
      <c r="D5" s="8"/>
      <c r="E5" s="7"/>
    </row>
    <row r="6" spans="1:5" x14ac:dyDescent="0.2">
      <c r="A6" s="9"/>
      <c r="B6" s="9"/>
      <c r="C6" s="10"/>
      <c r="D6" s="11"/>
      <c r="E6" s="10"/>
    </row>
    <row r="7" spans="1:5" x14ac:dyDescent="0.2">
      <c r="A7" s="12" t="s">
        <v>3</v>
      </c>
      <c r="B7" s="12"/>
      <c r="C7" s="13"/>
      <c r="D7" s="1"/>
      <c r="E7" s="13"/>
    </row>
    <row r="8" spans="1:5" x14ac:dyDescent="0.2">
      <c r="A8" s="14" t="s">
        <v>4</v>
      </c>
      <c r="B8" s="9" t="s">
        <v>5</v>
      </c>
      <c r="C8" s="15">
        <f>180693.06+681715+600147.95</f>
        <v>1462556.01</v>
      </c>
      <c r="D8" s="11"/>
      <c r="E8" s="15">
        <v>1213390.99</v>
      </c>
    </row>
    <row r="9" spans="1:5" x14ac:dyDescent="0.2">
      <c r="A9" s="14" t="s">
        <v>6</v>
      </c>
      <c r="B9" s="9" t="s">
        <v>7</v>
      </c>
      <c r="C9" s="16">
        <v>925228.33</v>
      </c>
      <c r="D9" s="11"/>
      <c r="E9" s="16">
        <v>913570.62</v>
      </c>
    </row>
    <row r="10" spans="1:5" x14ac:dyDescent="0.2">
      <c r="A10" s="47" t="s">
        <v>393</v>
      </c>
      <c r="B10" s="9"/>
      <c r="C10" s="16">
        <f>550+2690</f>
        <v>3240</v>
      </c>
      <c r="D10" s="11"/>
      <c r="E10" s="16">
        <v>0</v>
      </c>
    </row>
    <row r="11" spans="1:5" x14ac:dyDescent="0.2">
      <c r="A11" s="14" t="s">
        <v>8</v>
      </c>
      <c r="B11" s="9" t="s">
        <v>9</v>
      </c>
      <c r="C11" s="16">
        <v>1436.8</v>
      </c>
      <c r="D11" s="41"/>
      <c r="E11" s="16">
        <v>31816.639999999999</v>
      </c>
    </row>
    <row r="12" spans="1:5" x14ac:dyDescent="0.2">
      <c r="A12" s="14" t="s">
        <v>10</v>
      </c>
      <c r="B12" s="9" t="s">
        <v>11</v>
      </c>
      <c r="C12" s="16">
        <v>0</v>
      </c>
      <c r="D12" s="41"/>
      <c r="E12" s="16">
        <v>2012.54</v>
      </c>
    </row>
    <row r="13" spans="1:5" x14ac:dyDescent="0.2">
      <c r="A13" s="14" t="s">
        <v>12</v>
      </c>
      <c r="B13" s="9" t="s">
        <v>13</v>
      </c>
      <c r="C13" s="16">
        <v>0</v>
      </c>
      <c r="D13" s="41"/>
      <c r="E13" s="16">
        <v>831.05</v>
      </c>
    </row>
    <row r="14" spans="1:5" x14ac:dyDescent="0.2">
      <c r="A14" s="9"/>
      <c r="B14" s="9"/>
      <c r="C14" s="17"/>
      <c r="D14" s="11"/>
      <c r="E14" s="17"/>
    </row>
    <row r="15" spans="1:5" x14ac:dyDescent="0.2">
      <c r="A15" s="12" t="s">
        <v>14</v>
      </c>
      <c r="B15" s="12"/>
      <c r="C15" s="18">
        <f>SUM(C8:C14)</f>
        <v>2392461.1399999997</v>
      </c>
      <c r="D15" s="1"/>
      <c r="E15" s="18">
        <f>SUM(E8:E14)</f>
        <v>2161621.84</v>
      </c>
    </row>
    <row r="16" spans="1:5" x14ac:dyDescent="0.2">
      <c r="A16" s="9"/>
      <c r="B16" s="9"/>
      <c r="C16" s="10"/>
      <c r="D16" s="11"/>
      <c r="E16" s="10"/>
    </row>
    <row r="17" spans="1:5" x14ac:dyDescent="0.2">
      <c r="A17" s="9"/>
      <c r="B17" s="9"/>
      <c r="C17" s="17"/>
      <c r="D17" s="11"/>
      <c r="E17" s="17"/>
    </row>
    <row r="18" spans="1:5" ht="15.75" x14ac:dyDescent="0.25">
      <c r="A18" s="6" t="s">
        <v>15</v>
      </c>
      <c r="B18" s="6"/>
      <c r="C18" s="19">
        <f>+C15</f>
        <v>2392461.1399999997</v>
      </c>
      <c r="D18" s="8"/>
      <c r="E18" s="19">
        <f>+E15</f>
        <v>2161621.84</v>
      </c>
    </row>
    <row r="19" spans="1:5" x14ac:dyDescent="0.2">
      <c r="A19" s="12"/>
      <c r="B19" s="12"/>
      <c r="C19" s="20"/>
      <c r="D19" s="1"/>
      <c r="E19" s="20"/>
    </row>
    <row r="20" spans="1:5" x14ac:dyDescent="0.2">
      <c r="A20" s="9"/>
      <c r="B20" s="9"/>
      <c r="C20" s="10"/>
      <c r="D20" s="11"/>
      <c r="E20" s="10"/>
    </row>
    <row r="21" spans="1:5" x14ac:dyDescent="0.2">
      <c r="A21" s="9"/>
      <c r="B21" s="9"/>
      <c r="C21" s="10"/>
      <c r="D21" s="11"/>
      <c r="E21" s="10"/>
    </row>
    <row r="22" spans="1:5" ht="15.75" x14ac:dyDescent="0.25">
      <c r="A22" s="6" t="s">
        <v>16</v>
      </c>
      <c r="B22" s="6"/>
      <c r="C22" s="7"/>
      <c r="D22" s="8"/>
      <c r="E22" s="7"/>
    </row>
    <row r="23" spans="1:5" x14ac:dyDescent="0.2">
      <c r="A23" s="9"/>
      <c r="B23" s="9"/>
      <c r="C23" s="10"/>
      <c r="D23" s="11"/>
      <c r="E23" s="10"/>
    </row>
    <row r="24" spans="1:5" x14ac:dyDescent="0.2">
      <c r="A24" s="12" t="s">
        <v>17</v>
      </c>
      <c r="B24" s="12"/>
      <c r="C24" s="13"/>
      <c r="D24" s="1"/>
      <c r="E24" s="13"/>
    </row>
    <row r="25" spans="1:5" x14ac:dyDescent="0.2">
      <c r="A25" s="14" t="s">
        <v>18</v>
      </c>
      <c r="B25" s="9" t="s">
        <v>19</v>
      </c>
      <c r="C25" s="16">
        <f>77047.68+410.57</f>
        <v>77458.25</v>
      </c>
      <c r="D25" s="41"/>
      <c r="E25" s="16">
        <v>6363.73</v>
      </c>
    </row>
    <row r="26" spans="1:5" x14ac:dyDescent="0.2">
      <c r="A26" s="14" t="s">
        <v>20</v>
      </c>
      <c r="B26" s="9" t="s">
        <v>21</v>
      </c>
      <c r="C26" s="16">
        <v>0</v>
      </c>
      <c r="D26" s="11"/>
      <c r="E26" s="16">
        <v>16558.88</v>
      </c>
    </row>
    <row r="27" spans="1:5" x14ac:dyDescent="0.2">
      <c r="A27" s="14" t="s">
        <v>22</v>
      </c>
      <c r="B27" s="9" t="s">
        <v>23</v>
      </c>
      <c r="C27" s="16">
        <v>0</v>
      </c>
      <c r="D27" s="41"/>
      <c r="E27" s="16">
        <v>3937.5</v>
      </c>
    </row>
    <row r="28" spans="1:5" x14ac:dyDescent="0.2">
      <c r="A28" s="14" t="s">
        <v>24</v>
      </c>
      <c r="B28" s="9" t="s">
        <v>25</v>
      </c>
      <c r="C28" s="16">
        <v>8390.1</v>
      </c>
      <c r="D28" s="41"/>
      <c r="E28" s="16">
        <v>14604.06</v>
      </c>
    </row>
    <row r="29" spans="1:5" x14ac:dyDescent="0.2">
      <c r="A29" s="9"/>
      <c r="B29" s="9"/>
      <c r="C29" s="17"/>
      <c r="D29" s="11"/>
      <c r="E29" s="17"/>
    </row>
    <row r="30" spans="1:5" x14ac:dyDescent="0.2">
      <c r="A30" s="12" t="s">
        <v>26</v>
      </c>
      <c r="B30" s="12"/>
      <c r="C30" s="18">
        <f>SUM(C25:C29)</f>
        <v>85848.35</v>
      </c>
      <c r="D30" s="1"/>
      <c r="E30" s="18">
        <f>SUM(E25:E29)</f>
        <v>41464.17</v>
      </c>
    </row>
    <row r="31" spans="1:5" x14ac:dyDescent="0.2">
      <c r="A31" s="9"/>
      <c r="B31" s="9"/>
      <c r="C31" s="10"/>
      <c r="D31" s="11"/>
      <c r="E31" s="10"/>
    </row>
    <row r="32" spans="1:5" x14ac:dyDescent="0.2">
      <c r="A32" s="9"/>
      <c r="B32" s="9"/>
      <c r="C32" s="10"/>
      <c r="D32" s="11" t="s">
        <v>1</v>
      </c>
      <c r="E32" s="10"/>
    </row>
    <row r="33" spans="1:5" x14ac:dyDescent="0.2">
      <c r="A33" s="12" t="s">
        <v>27</v>
      </c>
      <c r="B33" s="12"/>
      <c r="C33" s="13"/>
      <c r="D33" s="1" t="s">
        <v>1</v>
      </c>
      <c r="E33" s="13"/>
    </row>
    <row r="34" spans="1:5" x14ac:dyDescent="0.2">
      <c r="A34" s="14" t="s">
        <v>28</v>
      </c>
      <c r="B34" s="9" t="s">
        <v>29</v>
      </c>
      <c r="C34" s="16">
        <f>137314.89+1283839.03</f>
        <v>1421153.92</v>
      </c>
      <c r="D34" s="11" t="s">
        <v>1</v>
      </c>
      <c r="E34" s="16">
        <v>1283839.03</v>
      </c>
    </row>
    <row r="35" spans="1:5" x14ac:dyDescent="0.2">
      <c r="A35" s="14" t="s">
        <v>30</v>
      </c>
      <c r="B35" s="9" t="s">
        <v>31</v>
      </c>
      <c r="C35" s="16">
        <v>885458.87</v>
      </c>
      <c r="D35" s="11" t="s">
        <v>1</v>
      </c>
      <c r="E35" s="16">
        <v>836318.64</v>
      </c>
    </row>
    <row r="36" spans="1:5" x14ac:dyDescent="0.2">
      <c r="A36" s="9"/>
      <c r="B36" s="9"/>
      <c r="C36" s="17"/>
      <c r="D36" s="11" t="s">
        <v>1</v>
      </c>
      <c r="E36" s="17"/>
    </row>
    <row r="37" spans="1:5" x14ac:dyDescent="0.2">
      <c r="A37" s="12" t="s">
        <v>32</v>
      </c>
      <c r="B37" s="12"/>
      <c r="C37" s="18">
        <f>SUM(C34:C36)</f>
        <v>2306612.79</v>
      </c>
      <c r="D37" s="1" t="s">
        <v>1</v>
      </c>
      <c r="E37" s="18">
        <f>SUM(E34:E36)</f>
        <v>2120157.67</v>
      </c>
    </row>
    <row r="38" spans="1:5" x14ac:dyDescent="0.2">
      <c r="A38" s="9"/>
      <c r="B38" s="9"/>
      <c r="C38" s="10"/>
      <c r="D38" s="11" t="s">
        <v>1</v>
      </c>
      <c r="E38" s="10"/>
    </row>
    <row r="39" spans="1:5" x14ac:dyDescent="0.2">
      <c r="A39" s="9"/>
      <c r="B39" s="9"/>
      <c r="C39" s="17"/>
      <c r="D39" s="11" t="s">
        <v>1</v>
      </c>
      <c r="E39" s="17"/>
    </row>
    <row r="40" spans="1:5" ht="15.75" x14ac:dyDescent="0.25">
      <c r="A40" s="6" t="s">
        <v>33</v>
      </c>
      <c r="B40" s="6"/>
      <c r="C40" s="19">
        <f>+C37+C30</f>
        <v>2392461.14</v>
      </c>
      <c r="D40" s="8" t="s">
        <v>1</v>
      </c>
      <c r="E40" s="19">
        <f>E30+E37</f>
        <v>2161621.84</v>
      </c>
    </row>
    <row r="41" spans="1:5" x14ac:dyDescent="0.2">
      <c r="A41" s="12"/>
      <c r="B41" s="12"/>
      <c r="C41" s="20"/>
      <c r="D41" s="1" t="s">
        <v>1</v>
      </c>
      <c r="E41" s="20"/>
    </row>
    <row r="42" spans="1:5" x14ac:dyDescent="0.2">
      <c r="A42" s="9"/>
      <c r="B42" s="9"/>
      <c r="C42" s="10"/>
      <c r="D42" s="11" t="s">
        <v>1</v>
      </c>
      <c r="E42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&amp;L&amp;8 &amp;K0000004/18/2019&amp;C&amp;"Arial,Bold Italic"&amp;12&amp;K000000Association Management Company Institute
Statement of Financial Position
As of 2/28/2019&amp;R&amp;G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21" t="s">
        <v>34</v>
      </c>
      <c r="E1" s="53" t="s">
        <v>36</v>
      </c>
      <c r="F1" s="53"/>
      <c r="G1" s="53"/>
      <c r="I1" s="53" t="s">
        <v>39</v>
      </c>
      <c r="J1" s="53"/>
      <c r="K1" s="5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397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41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14" t="s">
        <v>42</v>
      </c>
      <c r="B7" s="9" t="s">
        <v>43</v>
      </c>
      <c r="C7" s="15">
        <f>+'AMCI 3_Membership-F'!C20</f>
        <v>65565</v>
      </c>
      <c r="D7" s="11" t="s">
        <v>1</v>
      </c>
      <c r="E7" s="15">
        <f>+'AMCI 3_Membership-F'!E20</f>
        <v>1006206.2200000001</v>
      </c>
      <c r="F7" s="15">
        <f>+'AMCI 3_Membership-F'!F20</f>
        <v>1041452</v>
      </c>
      <c r="G7" s="49">
        <f>+E7/F7</f>
        <v>0.96615707685039742</v>
      </c>
      <c r="H7" s="11" t="s">
        <v>1</v>
      </c>
      <c r="I7" s="15">
        <f>+'AMCI 3_Membership-F'!I20</f>
        <v>1080452</v>
      </c>
      <c r="J7" s="25">
        <f>+E7/I7</f>
        <v>0.93128266688385974</v>
      </c>
      <c r="K7" s="15">
        <f>+'AMCI 3_Membership-F'!K20</f>
        <v>907935</v>
      </c>
    </row>
    <row r="8" spans="1:11" x14ac:dyDescent="0.2">
      <c r="A8" s="14" t="s">
        <v>44</v>
      </c>
      <c r="B8" s="9" t="s">
        <v>45</v>
      </c>
      <c r="C8" s="16">
        <f>+'AMCI 4_Meetings-F'!C40</f>
        <v>15050.5</v>
      </c>
      <c r="D8" s="11" t="s">
        <v>1</v>
      </c>
      <c r="E8" s="16">
        <f>+'AMCI 4_Meetings-F'!E40</f>
        <v>141807.5</v>
      </c>
      <c r="F8" s="16">
        <f>+'AMCI 4_Meetings-F'!F40</f>
        <v>297500</v>
      </c>
      <c r="G8" s="49">
        <f t="shared" ref="G8:G10" si="0">+E8/F8</f>
        <v>0.47666386554621848</v>
      </c>
      <c r="H8" s="11" t="s">
        <v>1</v>
      </c>
      <c r="I8" s="16">
        <f>+'AMCI 4_Meetings-F'!I40</f>
        <v>406155</v>
      </c>
      <c r="J8" s="25">
        <f t="shared" ref="J8:J9" si="1">+E8/I8</f>
        <v>0.34914626189508929</v>
      </c>
      <c r="K8" s="16">
        <f>+'AMCI 4_Meetings-F'!K40</f>
        <v>115008</v>
      </c>
    </row>
    <row r="9" spans="1:11" x14ac:dyDescent="0.2">
      <c r="A9" s="14" t="s">
        <v>46</v>
      </c>
      <c r="B9" s="9" t="s">
        <v>47</v>
      </c>
      <c r="C9" s="16">
        <f>+'AMCI 5_Accreditation-F'!C12</f>
        <v>9200</v>
      </c>
      <c r="D9" s="11" t="s">
        <v>1</v>
      </c>
      <c r="E9" s="16">
        <f>+'AMCI 5_Accreditation-F'!E12</f>
        <v>15250</v>
      </c>
      <c r="F9" s="16">
        <f>+'AMCI 5_Accreditation-F'!F12</f>
        <v>10150</v>
      </c>
      <c r="G9" s="49">
        <f t="shared" si="0"/>
        <v>1.5024630541871922</v>
      </c>
      <c r="H9" s="11" t="s">
        <v>1</v>
      </c>
      <c r="I9" s="16">
        <f>+'AMCI 5_Accreditation-F'!I12</f>
        <v>48650</v>
      </c>
      <c r="J9" s="25">
        <f t="shared" si="1"/>
        <v>0.31346351490236385</v>
      </c>
      <c r="K9" s="16">
        <f>+'AMCI 5_Accreditation-F'!K12</f>
        <v>9550</v>
      </c>
    </row>
    <row r="10" spans="1:11" x14ac:dyDescent="0.2">
      <c r="A10" s="14" t="s">
        <v>48</v>
      </c>
      <c r="B10" s="9" t="s">
        <v>49</v>
      </c>
      <c r="C10" s="26">
        <f>+'AMCI 6_General-F'!C29</f>
        <v>69.05</v>
      </c>
      <c r="D10" s="11" t="s">
        <v>1</v>
      </c>
      <c r="E10" s="26">
        <f>+'AMCI 6_General-F'!E29</f>
        <v>145.37</v>
      </c>
      <c r="F10" s="26">
        <f>+'AMCI 6_General-F'!F29</f>
        <v>7200</v>
      </c>
      <c r="G10" s="52">
        <f t="shared" si="0"/>
        <v>2.0190277777777779E-2</v>
      </c>
      <c r="H10" s="11" t="s">
        <v>1</v>
      </c>
      <c r="I10" s="26">
        <f>+'AMCI 6_General-F'!I29</f>
        <v>32500</v>
      </c>
      <c r="J10" s="50">
        <f>+E10/I10</f>
        <v>4.4729230769230775E-3</v>
      </c>
      <c r="K10" s="26">
        <f>+'AMCI 6_General-F'!K29</f>
        <v>0</v>
      </c>
    </row>
    <row r="11" spans="1:11" x14ac:dyDescent="0.2">
      <c r="A11" s="9"/>
      <c r="B11" s="9"/>
      <c r="C11" s="10"/>
      <c r="D11" s="11" t="s">
        <v>1</v>
      </c>
      <c r="E11" s="10"/>
      <c r="F11" s="10"/>
      <c r="G11" s="10"/>
      <c r="H11" s="11" t="s">
        <v>1</v>
      </c>
      <c r="I11" s="10"/>
      <c r="J11" s="10"/>
      <c r="K11" s="10"/>
    </row>
    <row r="12" spans="1:11" x14ac:dyDescent="0.2">
      <c r="A12" s="22" t="s">
        <v>50</v>
      </c>
      <c r="B12" s="22"/>
      <c r="C12" s="27">
        <f>SUM(C7:C11)</f>
        <v>89884.55</v>
      </c>
      <c r="D12" s="24" t="s">
        <v>1</v>
      </c>
      <c r="E12" s="27">
        <f>SUM(E7:E11)</f>
        <v>1163409.0900000003</v>
      </c>
      <c r="F12" s="27">
        <f t="shared" ref="F12" si="2">SUM(F7:F11)</f>
        <v>1356302</v>
      </c>
      <c r="G12" s="28">
        <f>+E12/F12</f>
        <v>0.85778026575202304</v>
      </c>
      <c r="H12" s="24" t="s">
        <v>1</v>
      </c>
      <c r="I12" s="27">
        <f>SUM(I7:I11)</f>
        <v>1567757</v>
      </c>
      <c r="J12" s="28">
        <f>+E12/I12</f>
        <v>0.74208508716593213</v>
      </c>
      <c r="K12" s="27">
        <f>SUM(K7:K11)</f>
        <v>1032493</v>
      </c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9"/>
      <c r="B14" s="9"/>
      <c r="C14" s="10"/>
      <c r="D14" s="11" t="s">
        <v>1</v>
      </c>
      <c r="E14" s="10"/>
      <c r="F14" s="10"/>
      <c r="G14" s="10"/>
      <c r="H14" s="11" t="s">
        <v>1</v>
      </c>
      <c r="I14" s="10"/>
      <c r="J14" s="10"/>
      <c r="K14" s="10"/>
    </row>
    <row r="15" spans="1:11" x14ac:dyDescent="0.2">
      <c r="A15" s="22" t="s">
        <v>51</v>
      </c>
      <c r="B15" s="22"/>
      <c r="C15" s="23"/>
      <c r="D15" s="24" t="s">
        <v>1</v>
      </c>
      <c r="E15" s="23"/>
      <c r="F15" s="23"/>
      <c r="G15" s="23"/>
      <c r="H15" s="24" t="s">
        <v>1</v>
      </c>
      <c r="I15" s="23"/>
      <c r="J15" s="23"/>
      <c r="K15" s="23"/>
    </row>
    <row r="16" spans="1:11" x14ac:dyDescent="0.2">
      <c r="A16" s="14" t="s">
        <v>42</v>
      </c>
      <c r="B16" s="9" t="s">
        <v>52</v>
      </c>
      <c r="C16" s="16">
        <f>+'AMCI 3_Membership-F'!C40</f>
        <v>10561.61</v>
      </c>
      <c r="D16" s="11" t="s">
        <v>1</v>
      </c>
      <c r="E16" s="16">
        <f>+'AMCI 3_Membership-F'!E40</f>
        <v>11780.560000000001</v>
      </c>
      <c r="F16" s="16">
        <f>+'AMCI 3_Membership-F'!F40</f>
        <v>11850</v>
      </c>
      <c r="G16" s="49">
        <f t="shared" ref="G16:G20" si="3">+E16/F16</f>
        <v>0.9941400843881858</v>
      </c>
      <c r="H16" s="11" t="s">
        <v>1</v>
      </c>
      <c r="I16" s="16">
        <f>+'AMCI 3_Membership-F'!I40</f>
        <v>18820</v>
      </c>
      <c r="J16" s="25">
        <f t="shared" ref="J16:J19" si="4">+E16/I16</f>
        <v>0.62595961742826789</v>
      </c>
      <c r="K16" s="16">
        <f>+'AMCI 3_Membership-F'!K40</f>
        <v>112</v>
      </c>
    </row>
    <row r="17" spans="1:11" x14ac:dyDescent="0.2">
      <c r="A17" s="14" t="s">
        <v>44</v>
      </c>
      <c r="B17" s="9" t="s">
        <v>53</v>
      </c>
      <c r="C17" s="16">
        <f>+'AMCI 4_Meetings-F'!C108</f>
        <v>69885.069999999992</v>
      </c>
      <c r="D17" s="11" t="s">
        <v>1</v>
      </c>
      <c r="E17" s="16">
        <f>+'AMCI 4_Meetings-F'!E108</f>
        <v>84418.669999999984</v>
      </c>
      <c r="F17" s="16">
        <f>+'AMCI 4_Meetings-F'!F108</f>
        <v>208970</v>
      </c>
      <c r="G17" s="49">
        <f t="shared" si="3"/>
        <v>0.40397506819160639</v>
      </c>
      <c r="H17" s="11" t="s">
        <v>1</v>
      </c>
      <c r="I17" s="16">
        <f>+'AMCI 4_Meetings-F'!I108</f>
        <v>279070</v>
      </c>
      <c r="J17" s="25">
        <f t="shared" si="4"/>
        <v>0.30249998208334822</v>
      </c>
      <c r="K17" s="16">
        <f>+'AMCI 4_Meetings-F'!K108</f>
        <v>32900</v>
      </c>
    </row>
    <row r="18" spans="1:11" x14ac:dyDescent="0.2">
      <c r="A18" s="14" t="s">
        <v>46</v>
      </c>
      <c r="B18" s="9" t="s">
        <v>54</v>
      </c>
      <c r="C18" s="16">
        <f>+'AMCI 5_Accreditation-F'!C37</f>
        <v>4.26</v>
      </c>
      <c r="D18" s="11" t="s">
        <v>1</v>
      </c>
      <c r="E18" s="16">
        <f>+'AMCI 5_Accreditation-F'!E37</f>
        <v>25.97</v>
      </c>
      <c r="F18" s="16">
        <f>+'AMCI 5_Accreditation-F'!F37</f>
        <v>7525</v>
      </c>
      <c r="G18" s="49">
        <f t="shared" si="3"/>
        <v>3.4511627906976742E-3</v>
      </c>
      <c r="H18" s="11" t="s">
        <v>1</v>
      </c>
      <c r="I18" s="16">
        <f>+'AMCI 5_Accreditation-F'!I37</f>
        <v>7752</v>
      </c>
      <c r="J18" s="25">
        <f t="shared" si="4"/>
        <v>3.3501031991744062E-3</v>
      </c>
      <c r="K18" s="16">
        <f>+'AMCI 5_Accreditation-F'!K37</f>
        <v>1287</v>
      </c>
    </row>
    <row r="19" spans="1:11" x14ac:dyDescent="0.2">
      <c r="A19" s="14" t="s">
        <v>48</v>
      </c>
      <c r="B19" s="9" t="s">
        <v>55</v>
      </c>
      <c r="C19" s="16">
        <f>+'AMCI 6_General-F'!C104</f>
        <v>70960.38</v>
      </c>
      <c r="D19" s="11" t="s">
        <v>1</v>
      </c>
      <c r="E19" s="16">
        <f>+'AMCI 6_General-F'!E104</f>
        <v>155104.71999999997</v>
      </c>
      <c r="F19" s="16">
        <f>+'AMCI 6_General-F'!F104</f>
        <v>126536</v>
      </c>
      <c r="G19" s="49">
        <f t="shared" si="3"/>
        <v>1.2257754314977554</v>
      </c>
      <c r="H19" s="11" t="s">
        <v>1</v>
      </c>
      <c r="I19" s="16">
        <f>+'AMCI 6_General-F'!I104</f>
        <v>884712</v>
      </c>
      <c r="J19" s="25">
        <f t="shared" si="4"/>
        <v>0.17531662281058691</v>
      </c>
      <c r="K19" s="16">
        <f>+'AMCI 6_General-F'!K104</f>
        <v>117076</v>
      </c>
    </row>
    <row r="20" spans="1:11" x14ac:dyDescent="0.2">
      <c r="A20" s="14" t="s">
        <v>56</v>
      </c>
      <c r="B20" s="9" t="s">
        <v>57</v>
      </c>
      <c r="C20" s="26">
        <f>+'AMCI 7_Marketing-F'!C88</f>
        <v>20565.73</v>
      </c>
      <c r="D20" s="11" t="s">
        <v>1</v>
      </c>
      <c r="E20" s="26">
        <f>+'AMCI 7_Marketing-F'!E88</f>
        <v>64354.04</v>
      </c>
      <c r="F20" s="26">
        <f>+'AMCI 7_Marketing-F'!F88</f>
        <v>70800</v>
      </c>
      <c r="G20" s="52">
        <f t="shared" si="3"/>
        <v>0.90895536723163839</v>
      </c>
      <c r="H20" s="11" t="s">
        <v>1</v>
      </c>
      <c r="I20" s="26">
        <f>+'AMCI 7_Marketing-F'!I88</f>
        <v>284460</v>
      </c>
      <c r="J20" s="50">
        <f>+E20/I20</f>
        <v>0.2262322997961049</v>
      </c>
      <c r="K20" s="26">
        <f>+'AMCI 7_Marketing-F'!K88</f>
        <v>36502</v>
      </c>
    </row>
    <row r="21" spans="1:11" x14ac:dyDescent="0.2">
      <c r="A21" s="9"/>
      <c r="B21" s="9"/>
      <c r="C21" s="10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x14ac:dyDescent="0.2">
      <c r="A22" s="22" t="s">
        <v>58</v>
      </c>
      <c r="B22" s="22"/>
      <c r="C22" s="27">
        <f>SUM(C16:C21)</f>
        <v>171977.05000000002</v>
      </c>
      <c r="D22" s="24" t="s">
        <v>1</v>
      </c>
      <c r="E22" s="27">
        <f>SUM(E16:E21)</f>
        <v>315683.95999999996</v>
      </c>
      <c r="F22" s="27">
        <f>SUM(F16:F21)</f>
        <v>425681</v>
      </c>
      <c r="G22" s="28">
        <f>+E22/F22</f>
        <v>0.74159748732031727</v>
      </c>
      <c r="H22" s="24" t="s">
        <v>1</v>
      </c>
      <c r="I22" s="27">
        <f>SUM(I16:I21)</f>
        <v>1474814</v>
      </c>
      <c r="J22" s="28">
        <f>+E22/I22</f>
        <v>0.21405001579860236</v>
      </c>
      <c r="K22" s="27">
        <f>SUM(K16:K21)</f>
        <v>187877</v>
      </c>
    </row>
    <row r="23" spans="1:11" x14ac:dyDescent="0.2">
      <c r="A23" s="9"/>
      <c r="B23" s="9"/>
      <c r="C23" s="17"/>
      <c r="D23" s="11" t="s">
        <v>1</v>
      </c>
      <c r="E23" s="17"/>
      <c r="F23" s="17"/>
      <c r="G23" s="17"/>
      <c r="H23" s="11" t="s">
        <v>1</v>
      </c>
      <c r="I23" s="17"/>
      <c r="J23" s="17"/>
      <c r="K23" s="17"/>
    </row>
    <row r="24" spans="1:11" x14ac:dyDescent="0.2">
      <c r="A24" s="22" t="s">
        <v>59</v>
      </c>
      <c r="B24" s="22"/>
      <c r="C24" s="27">
        <f>+C12-C22</f>
        <v>-82092.500000000015</v>
      </c>
      <c r="D24" s="24" t="s">
        <v>1</v>
      </c>
      <c r="E24" s="27">
        <f>+E12-E22</f>
        <v>847725.13000000035</v>
      </c>
      <c r="F24" s="27">
        <f>+F12-F22</f>
        <v>930621</v>
      </c>
      <c r="G24" s="28">
        <f>+E24/F24</f>
        <v>0.91092413560407548</v>
      </c>
      <c r="H24" s="24" t="s">
        <v>1</v>
      </c>
      <c r="I24" s="27">
        <f>+I12-I22</f>
        <v>92943</v>
      </c>
      <c r="J24" s="28">
        <f>+E24/I24</f>
        <v>9.1209142162400649</v>
      </c>
      <c r="K24" s="27">
        <f>+K12-K22</f>
        <v>844616</v>
      </c>
    </row>
    <row r="25" spans="1:11" x14ac:dyDescent="0.2">
      <c r="A25" s="9"/>
      <c r="B25" s="9"/>
      <c r="C25" s="29"/>
      <c r="D25" s="11" t="s">
        <v>1</v>
      </c>
      <c r="E25" s="29"/>
      <c r="F25" s="29"/>
      <c r="G25" s="29"/>
      <c r="H25" s="11" t="s">
        <v>1</v>
      </c>
      <c r="I25" s="29"/>
      <c r="J25" s="29"/>
      <c r="K25" s="29"/>
    </row>
    <row r="26" spans="1:11" x14ac:dyDescent="0.2">
      <c r="A26" s="9"/>
      <c r="B26" s="9"/>
      <c r="C26" s="10"/>
      <c r="D26" s="11" t="s">
        <v>1</v>
      </c>
      <c r="E26" s="10"/>
      <c r="F26" s="10"/>
      <c r="G26" s="10"/>
      <c r="H26" s="11" t="s">
        <v>1</v>
      </c>
      <c r="I26" s="10"/>
      <c r="J26" s="10"/>
      <c r="K26" s="10"/>
    </row>
    <row r="27" spans="1:11" x14ac:dyDescent="0.2">
      <c r="A27" s="22" t="s">
        <v>60</v>
      </c>
      <c r="B27" s="22"/>
      <c r="C27" s="23"/>
      <c r="D27" s="24" t="s">
        <v>1</v>
      </c>
      <c r="E27" s="23"/>
      <c r="F27" s="23"/>
      <c r="G27" s="23"/>
      <c r="H27" s="24" t="s">
        <v>1</v>
      </c>
      <c r="I27" s="23"/>
      <c r="J27" s="23"/>
      <c r="K27" s="23"/>
    </row>
    <row r="28" spans="1:11" x14ac:dyDescent="0.2">
      <c r="A28" s="14" t="s">
        <v>61</v>
      </c>
      <c r="B28" s="9" t="s">
        <v>62</v>
      </c>
      <c r="C28" s="16">
        <f>+'AMCI 8_Investments-F'!C11</f>
        <v>8666.48</v>
      </c>
      <c r="D28" s="11" t="s">
        <v>1</v>
      </c>
      <c r="E28" s="16">
        <f>+'AMCI 8_Investments-F'!E11</f>
        <v>37733.629999999997</v>
      </c>
      <c r="F28" s="16">
        <f>+'AMCI 8_Investments-F'!F11</f>
        <v>2000</v>
      </c>
      <c r="G28" s="25">
        <f>+E28/F28</f>
        <v>18.866814999999999</v>
      </c>
      <c r="H28" s="11" t="s">
        <v>1</v>
      </c>
      <c r="I28" s="16">
        <f>+'AMCI 8_Investments-F'!I11</f>
        <v>12000</v>
      </c>
      <c r="J28" s="25">
        <f>+E28/I28</f>
        <v>3.1444691666666666</v>
      </c>
      <c r="K28" s="16">
        <f>+'AMCI 8_Investments-F'!K11</f>
        <v>-6496</v>
      </c>
    </row>
    <row r="29" spans="1:11" x14ac:dyDescent="0.2">
      <c r="A29" s="14" t="s">
        <v>63</v>
      </c>
      <c r="B29" s="9" t="s">
        <v>64</v>
      </c>
      <c r="C29" s="16">
        <f>+'AMCI 8_Investments-F'!C18</f>
        <v>0</v>
      </c>
      <c r="D29" s="11" t="s">
        <v>1</v>
      </c>
      <c r="E29" s="16">
        <f>+'AMCI 8_Investments-F'!E18</f>
        <v>0</v>
      </c>
      <c r="F29" s="16">
        <f>+'AMCI 8_Investments-F'!F18</f>
        <v>1200</v>
      </c>
      <c r="G29" s="25">
        <f>+E29/F29</f>
        <v>0</v>
      </c>
      <c r="H29" s="11" t="s">
        <v>1</v>
      </c>
      <c r="I29" s="16">
        <f>+'AMCI 8_Investments-F'!I18</f>
        <v>7200</v>
      </c>
      <c r="J29" s="25">
        <f>+E29/I29</f>
        <v>0</v>
      </c>
      <c r="K29" s="16">
        <f>+'AMCI 8_Investments-F'!K18</f>
        <v>1800</v>
      </c>
    </row>
    <row r="30" spans="1:11" x14ac:dyDescent="0.2">
      <c r="A30" s="14"/>
      <c r="B30" s="9"/>
      <c r="C30" s="17"/>
      <c r="D30" s="11" t="s">
        <v>1</v>
      </c>
      <c r="E30" s="17"/>
      <c r="F30" s="17"/>
      <c r="G30" s="17"/>
      <c r="H30" s="11" t="s">
        <v>1</v>
      </c>
      <c r="I30" s="17"/>
      <c r="J30" s="17"/>
      <c r="K30" s="17"/>
    </row>
    <row r="31" spans="1:11" x14ac:dyDescent="0.2">
      <c r="A31" s="22" t="s">
        <v>65</v>
      </c>
      <c r="B31" s="22"/>
      <c r="C31" s="27">
        <f>SUM(C28:C30)</f>
        <v>8666.48</v>
      </c>
      <c r="D31" s="24" t="s">
        <v>1</v>
      </c>
      <c r="E31" s="27">
        <f>SUM(E28:E30)</f>
        <v>37733.629999999997</v>
      </c>
      <c r="F31" s="27">
        <f>+F28-F29</f>
        <v>800</v>
      </c>
      <c r="G31" s="28">
        <f>+E31/F31</f>
        <v>47.167037499999999</v>
      </c>
      <c r="H31" s="24" t="s">
        <v>1</v>
      </c>
      <c r="I31" s="27">
        <f>+I28-I29</f>
        <v>4800</v>
      </c>
      <c r="J31" s="28">
        <f>+E31/I31</f>
        <v>7.861172916666666</v>
      </c>
      <c r="K31" s="27">
        <f>SUM(K28:K30)</f>
        <v>-4696</v>
      </c>
    </row>
    <row r="32" spans="1:11" x14ac:dyDescent="0.2">
      <c r="A32" s="9"/>
      <c r="B32" s="9"/>
      <c r="C32" s="10"/>
      <c r="D32" s="11" t="s">
        <v>1</v>
      </c>
      <c r="E32" s="10"/>
      <c r="F32" s="10"/>
      <c r="G32" s="10"/>
      <c r="H32" s="11" t="s">
        <v>1</v>
      </c>
      <c r="I32" s="10"/>
      <c r="J32" s="10"/>
      <c r="K32" s="10"/>
    </row>
    <row r="33" spans="1:11" x14ac:dyDescent="0.2">
      <c r="A33" s="9"/>
      <c r="B33" s="9"/>
      <c r="C33" s="17"/>
      <c r="D33" s="11" t="s">
        <v>1</v>
      </c>
      <c r="E33" s="17"/>
      <c r="F33" s="17"/>
      <c r="G33" s="17"/>
      <c r="H33" s="11" t="s">
        <v>1</v>
      </c>
      <c r="I33" s="17"/>
      <c r="J33" s="17"/>
      <c r="K33" s="17"/>
    </row>
    <row r="34" spans="1:11" x14ac:dyDescent="0.2">
      <c r="A34" s="30" t="s">
        <v>376</v>
      </c>
      <c r="B34" s="30"/>
      <c r="C34" s="31">
        <f>+C24+C31</f>
        <v>-73426.020000000019</v>
      </c>
      <c r="D34" s="32" t="s">
        <v>1</v>
      </c>
      <c r="E34" s="31">
        <f t="shared" ref="E34:F34" si="5">+E24+E31</f>
        <v>885458.76000000036</v>
      </c>
      <c r="F34" s="31">
        <f t="shared" si="5"/>
        <v>931421</v>
      </c>
      <c r="G34" s="33">
        <f>+E34/F34</f>
        <v>0.95065363568139472</v>
      </c>
      <c r="H34" s="32" t="s">
        <v>1</v>
      </c>
      <c r="I34" s="31">
        <f t="shared" ref="I34" si="6">+I24+I31</f>
        <v>97743</v>
      </c>
      <c r="J34" s="33">
        <f>+E34/I34</f>
        <v>9.0590503667781874</v>
      </c>
      <c r="K34" s="31">
        <v>830677</v>
      </c>
    </row>
    <row r="35" spans="1:11" x14ac:dyDescent="0.2">
      <c r="A35" s="9"/>
      <c r="B35" s="9"/>
      <c r="C35" s="29"/>
      <c r="D35" s="11" t="s">
        <v>1</v>
      </c>
      <c r="E35" s="29"/>
      <c r="F35" s="29"/>
      <c r="G35" s="29"/>
      <c r="H35" s="11" t="s">
        <v>1</v>
      </c>
      <c r="I35" s="29"/>
      <c r="J35" s="29"/>
      <c r="K35" s="29"/>
    </row>
    <row r="36" spans="1:11" x14ac:dyDescent="0.2">
      <c r="A36" s="9"/>
      <c r="B36" s="9"/>
      <c r="C36" s="10"/>
      <c r="D36" s="11" t="s">
        <v>1</v>
      </c>
      <c r="E36" s="10"/>
      <c r="F36" s="10"/>
      <c r="G36" s="10"/>
      <c r="H36" s="11" t="s">
        <v>1</v>
      </c>
      <c r="I36" s="10"/>
      <c r="J36" s="10"/>
      <c r="K36" s="10"/>
    </row>
    <row r="37" spans="1:11" x14ac:dyDescent="0.2">
      <c r="A37" s="9"/>
      <c r="B37" s="9"/>
      <c r="C37" s="10"/>
      <c r="D37" s="11"/>
      <c r="E37" s="51"/>
      <c r="F37" s="10"/>
      <c r="G37" s="10"/>
      <c r="H37" s="11"/>
      <c r="I37" s="10"/>
      <c r="J37" s="10"/>
      <c r="K37" s="10"/>
    </row>
    <row r="38" spans="1:11" x14ac:dyDescent="0.2">
      <c r="A38" s="9"/>
      <c r="B38" s="9"/>
      <c r="C38" s="15"/>
      <c r="D38" s="11"/>
      <c r="E38" s="10"/>
      <c r="F38" s="15"/>
      <c r="G38" s="10"/>
      <c r="H38" s="11"/>
      <c r="I38" s="15"/>
      <c r="J38" s="10"/>
      <c r="K38" s="15"/>
    </row>
    <row r="39" spans="1:11" x14ac:dyDescent="0.2">
      <c r="C39" s="48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&amp;C&amp;"Arial,Bold Italic"&amp;12&amp;K000000Association Management Company Institute
Statement of Activities
For the Two Months Ended 2/28/2019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view="pageLayout" topLeftCell="A10" zoomScaleNormal="100" workbookViewId="0">
      <selection activeCell="E26" sqref="E26"/>
    </sheetView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3" t="s">
        <v>36</v>
      </c>
      <c r="F1" s="53"/>
      <c r="G1" s="53"/>
      <c r="I1" s="53" t="s">
        <v>39</v>
      </c>
      <c r="J1" s="53"/>
      <c r="K1" s="5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397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14" t="s">
        <v>66</v>
      </c>
      <c r="B8" s="9" t="s">
        <v>67</v>
      </c>
      <c r="C8" s="15">
        <v>30965</v>
      </c>
      <c r="D8" s="11" t="s">
        <v>1</v>
      </c>
      <c r="E8" s="15">
        <f>C8+'[1]AMCI 3_Membership-F'!$E$8</f>
        <v>540373.34000000008</v>
      </c>
      <c r="F8" s="15">
        <v>522725</v>
      </c>
      <c r="G8" s="25">
        <f>+E8/F8</f>
        <v>1.0337621885312547</v>
      </c>
      <c r="H8" s="11" t="s">
        <v>1</v>
      </c>
      <c r="I8" s="15">
        <v>522725</v>
      </c>
      <c r="J8" s="25">
        <f>+E8/I8</f>
        <v>1.0337621885312547</v>
      </c>
      <c r="K8" s="15">
        <v>564949</v>
      </c>
    </row>
    <row r="9" spans="1:11" x14ac:dyDescent="0.2">
      <c r="A9" s="14" t="s">
        <v>68</v>
      </c>
      <c r="B9" s="9" t="s">
        <v>69</v>
      </c>
      <c r="C9" s="16">
        <v>14200</v>
      </c>
      <c r="D9" s="43" t="s">
        <v>1</v>
      </c>
      <c r="E9" s="16">
        <f>C9+'[1]AMCI 3_Membership-F'!$E$9</f>
        <v>77900</v>
      </c>
      <c r="F9" s="16">
        <v>84200</v>
      </c>
      <c r="G9" s="25">
        <f t="shared" ref="G9:G18" si="0">+E9/F9</f>
        <v>0.92517814726840852</v>
      </c>
      <c r="H9" s="43" t="s">
        <v>1</v>
      </c>
      <c r="I9" s="16">
        <v>84200</v>
      </c>
      <c r="J9" s="25">
        <f t="shared" ref="J9:J12" si="1">+E9/I9</f>
        <v>0.92517814726840852</v>
      </c>
      <c r="K9" s="16">
        <v>88490</v>
      </c>
    </row>
    <row r="10" spans="1:11" x14ac:dyDescent="0.2">
      <c r="A10" s="14" t="s">
        <v>70</v>
      </c>
      <c r="B10" s="9" t="s">
        <v>71</v>
      </c>
      <c r="C10" s="16">
        <v>1900</v>
      </c>
      <c r="D10" s="43" t="s">
        <v>1</v>
      </c>
      <c r="E10" s="16">
        <f>C10+'[1]AMCI 3_Membership-F'!$E$10</f>
        <v>6650</v>
      </c>
      <c r="F10" s="16">
        <v>4750</v>
      </c>
      <c r="G10" s="25">
        <f t="shared" si="0"/>
        <v>1.4</v>
      </c>
      <c r="H10" s="43" t="s">
        <v>1</v>
      </c>
      <c r="I10" s="16">
        <v>4750</v>
      </c>
      <c r="J10" s="25">
        <f t="shared" si="1"/>
        <v>1.4</v>
      </c>
      <c r="K10" s="16">
        <v>3300</v>
      </c>
    </row>
    <row r="11" spans="1:11" x14ac:dyDescent="0.2">
      <c r="A11" s="14" t="s">
        <v>72</v>
      </c>
      <c r="B11" s="9"/>
      <c r="C11" s="16">
        <v>15000</v>
      </c>
      <c r="D11" s="43" t="s">
        <v>1</v>
      </c>
      <c r="E11" s="16">
        <f>C11+'[1]AMCI 3_Membership-F'!$E$11</f>
        <v>123750</v>
      </c>
      <c r="F11" s="16">
        <f>61600+51200</f>
        <v>112800</v>
      </c>
      <c r="G11" s="25">
        <f t="shared" si="0"/>
        <v>1.0970744680851063</v>
      </c>
      <c r="H11" s="43" t="s">
        <v>1</v>
      </c>
      <c r="I11" s="16">
        <f>70600+51200</f>
        <v>121800</v>
      </c>
      <c r="J11" s="25">
        <f t="shared" si="1"/>
        <v>1.0160098522167487</v>
      </c>
      <c r="K11" s="16">
        <v>136196</v>
      </c>
    </row>
    <row r="12" spans="1:11" x14ac:dyDescent="0.2">
      <c r="A12" s="14" t="s">
        <v>73</v>
      </c>
      <c r="B12" s="9" t="s">
        <v>74</v>
      </c>
      <c r="C12" s="16">
        <v>0</v>
      </c>
      <c r="D12" s="43" t="s">
        <v>1</v>
      </c>
      <c r="E12" s="16">
        <f>C12+'[1]AMCI 3_Membership-F'!$E$12</f>
        <v>237000</v>
      </c>
      <c r="F12" s="16">
        <v>295495</v>
      </c>
      <c r="G12" s="25">
        <f t="shared" si="0"/>
        <v>0.80204402781772954</v>
      </c>
      <c r="H12" s="43" t="s">
        <v>1</v>
      </c>
      <c r="I12" s="16">
        <v>295495</v>
      </c>
      <c r="J12" s="25">
        <f t="shared" si="1"/>
        <v>0.80204402781772954</v>
      </c>
      <c r="K12" s="16">
        <v>115000</v>
      </c>
    </row>
    <row r="13" spans="1:11" x14ac:dyDescent="0.2">
      <c r="A13" s="14"/>
      <c r="B13" s="9"/>
      <c r="C13" s="16"/>
      <c r="D13" s="43" t="s">
        <v>1</v>
      </c>
      <c r="E13" s="16"/>
      <c r="F13" s="16"/>
      <c r="G13" s="25"/>
      <c r="H13" s="43" t="s">
        <v>1</v>
      </c>
      <c r="I13" s="16"/>
      <c r="J13" s="25"/>
      <c r="K13" s="10"/>
    </row>
    <row r="14" spans="1:11" x14ac:dyDescent="0.2">
      <c r="A14" s="44" t="s">
        <v>384</v>
      </c>
      <c r="B14" s="9"/>
      <c r="C14" s="16"/>
      <c r="D14" s="43"/>
      <c r="E14" s="16"/>
      <c r="F14" s="16"/>
      <c r="G14" s="25"/>
      <c r="H14" s="43"/>
      <c r="I14" s="16"/>
      <c r="J14" s="25"/>
      <c r="K14" s="10"/>
    </row>
    <row r="15" spans="1:11" x14ac:dyDescent="0.2">
      <c r="A15" s="40" t="s">
        <v>385</v>
      </c>
      <c r="B15" s="9"/>
      <c r="C15" s="16">
        <v>0</v>
      </c>
      <c r="D15" s="43"/>
      <c r="E15" s="16">
        <f>C15+'[1]AMCI 3_Membership-F'!$E$15</f>
        <v>0</v>
      </c>
      <c r="F15" s="16">
        <v>0</v>
      </c>
      <c r="G15" s="25">
        <v>0</v>
      </c>
      <c r="H15" s="43"/>
      <c r="I15" s="16">
        <v>30000</v>
      </c>
      <c r="J15" s="25">
        <f t="shared" ref="J15" si="2">+E15/I15</f>
        <v>0</v>
      </c>
      <c r="K15" s="10">
        <v>0</v>
      </c>
    </row>
    <row r="16" spans="1:11" x14ac:dyDescent="0.2">
      <c r="A16" s="14"/>
      <c r="B16" s="9"/>
      <c r="C16" s="16"/>
      <c r="D16" s="43"/>
      <c r="E16" s="16"/>
      <c r="F16" s="16"/>
      <c r="G16" s="25"/>
      <c r="H16" s="43"/>
      <c r="I16" s="16"/>
      <c r="J16" s="25"/>
      <c r="K16" s="10"/>
    </row>
    <row r="17" spans="1:11" x14ac:dyDescent="0.2">
      <c r="A17" s="12" t="s">
        <v>75</v>
      </c>
      <c r="B17" s="12"/>
      <c r="C17" s="45"/>
      <c r="D17" s="46" t="s">
        <v>1</v>
      </c>
      <c r="E17" s="45"/>
      <c r="F17" s="45"/>
      <c r="G17" s="25"/>
      <c r="H17" s="46" t="s">
        <v>1</v>
      </c>
      <c r="I17" s="45"/>
      <c r="J17" s="25"/>
      <c r="K17" s="13"/>
    </row>
    <row r="18" spans="1:11" x14ac:dyDescent="0.2">
      <c r="A18" s="14" t="s">
        <v>76</v>
      </c>
      <c r="B18" s="9" t="s">
        <v>77</v>
      </c>
      <c r="C18" s="16">
        <v>3500</v>
      </c>
      <c r="D18" s="43" t="s">
        <v>1</v>
      </c>
      <c r="E18" s="16">
        <f>C18+'[1]AMCI 3_Membership-F'!$E$18</f>
        <v>20532.88</v>
      </c>
      <c r="F18" s="16">
        <v>21482</v>
      </c>
      <c r="G18" s="25">
        <f t="shared" si="0"/>
        <v>0.95581789405083328</v>
      </c>
      <c r="H18" s="43" t="s">
        <v>1</v>
      </c>
      <c r="I18" s="16">
        <v>21482</v>
      </c>
      <c r="J18" s="25">
        <f t="shared" ref="J18" si="3">+E18/I18</f>
        <v>0.95581789405083328</v>
      </c>
      <c r="K18" s="16">
        <v>0</v>
      </c>
    </row>
    <row r="19" spans="1:11" x14ac:dyDescent="0.2">
      <c r="A19" s="9"/>
      <c r="B19" s="9"/>
      <c r="C19" s="26"/>
      <c r="D19" s="43" t="s">
        <v>1</v>
      </c>
      <c r="E19" s="26"/>
      <c r="F19" s="26"/>
      <c r="G19" s="26"/>
      <c r="H19" s="43" t="s">
        <v>1</v>
      </c>
      <c r="I19" s="26"/>
      <c r="J19" s="26"/>
      <c r="K19" s="17"/>
    </row>
    <row r="20" spans="1:11" x14ac:dyDescent="0.2">
      <c r="A20" s="22" t="s">
        <v>50</v>
      </c>
      <c r="B20" s="22"/>
      <c r="C20" s="27">
        <f>SUM(C8:C19)</f>
        <v>65565</v>
      </c>
      <c r="D20" s="24" t="s">
        <v>1</v>
      </c>
      <c r="E20" s="27">
        <f>SUM(E8:E19)</f>
        <v>1006206.2200000001</v>
      </c>
      <c r="F20" s="27">
        <f>SUM(F8:F19)</f>
        <v>1041452</v>
      </c>
      <c r="G20" s="25">
        <f>+E20/F20</f>
        <v>0.96615707685039742</v>
      </c>
      <c r="H20" s="24" t="s">
        <v>1</v>
      </c>
      <c r="I20" s="27">
        <f>SUM(I8:I19)</f>
        <v>1080452</v>
      </c>
      <c r="J20" s="25">
        <f>+F20/I20</f>
        <v>0.96390399573511831</v>
      </c>
      <c r="K20" s="27">
        <f>SUM(K8:K19)</f>
        <v>907935</v>
      </c>
    </row>
    <row r="21" spans="1:11" x14ac:dyDescent="0.2">
      <c r="A21" s="9"/>
      <c r="B21" s="9"/>
      <c r="C21" s="15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x14ac:dyDescent="0.2">
      <c r="A22" s="9"/>
      <c r="B22" s="9"/>
      <c r="C22" s="10"/>
      <c r="D22" s="11" t="s">
        <v>1</v>
      </c>
      <c r="E22" s="10"/>
      <c r="F22" s="10"/>
      <c r="G22" s="10"/>
      <c r="H22" s="11" t="s">
        <v>1</v>
      </c>
      <c r="I22" s="10"/>
      <c r="J22" s="10"/>
      <c r="K22" s="10"/>
    </row>
    <row r="23" spans="1:11" x14ac:dyDescent="0.2">
      <c r="A23" s="22" t="s">
        <v>63</v>
      </c>
      <c r="B23" s="22"/>
      <c r="C23" s="23"/>
      <c r="D23" s="24" t="s">
        <v>1</v>
      </c>
      <c r="E23" s="23"/>
      <c r="F23" s="23"/>
      <c r="G23" s="23"/>
      <c r="H23" s="24" t="s">
        <v>1</v>
      </c>
      <c r="I23" s="23"/>
      <c r="J23" s="23"/>
      <c r="K23" s="23"/>
    </row>
    <row r="24" spans="1:11" x14ac:dyDescent="0.2">
      <c r="A24" s="9"/>
      <c r="B24" s="9"/>
      <c r="C24" s="10"/>
      <c r="D24" s="11" t="s">
        <v>1</v>
      </c>
      <c r="E24" s="10"/>
      <c r="F24" s="10"/>
      <c r="G24" s="10"/>
      <c r="H24" s="11" t="s">
        <v>1</v>
      </c>
      <c r="I24" s="10"/>
      <c r="J24" s="10"/>
      <c r="K24" s="10"/>
    </row>
    <row r="25" spans="1:11" x14ac:dyDescent="0.2">
      <c r="A25" s="12" t="s">
        <v>78</v>
      </c>
      <c r="B25" s="12"/>
      <c r="C25" s="13"/>
      <c r="D25" s="1" t="s">
        <v>1</v>
      </c>
      <c r="E25" s="13"/>
      <c r="F25" s="13"/>
      <c r="G25" s="13"/>
      <c r="H25" s="1" t="s">
        <v>1</v>
      </c>
      <c r="I25" s="13"/>
      <c r="J25" s="13"/>
      <c r="K25" s="13"/>
    </row>
    <row r="26" spans="1:11" x14ac:dyDescent="0.2">
      <c r="A26" s="14" t="s">
        <v>79</v>
      </c>
      <c r="B26" s="9" t="s">
        <v>80</v>
      </c>
      <c r="C26" s="16">
        <v>43.11</v>
      </c>
      <c r="D26" s="11" t="s">
        <v>1</v>
      </c>
      <c r="E26" s="16">
        <f>C26+'[1]AMCI 3_Membership-F'!$E$26</f>
        <v>403.65000000000003</v>
      </c>
      <c r="F26" s="16">
        <v>200</v>
      </c>
      <c r="G26" s="25">
        <f t="shared" ref="G26:G36" si="4">+E26/F26</f>
        <v>2.0182500000000001</v>
      </c>
      <c r="H26" s="11" t="s">
        <v>1</v>
      </c>
      <c r="I26" s="16">
        <v>1200</v>
      </c>
      <c r="J26" s="25">
        <f t="shared" ref="J26:J32" si="5">+E26/I26</f>
        <v>0.33637500000000004</v>
      </c>
      <c r="K26" s="16">
        <v>0</v>
      </c>
    </row>
    <row r="27" spans="1:11" x14ac:dyDescent="0.2">
      <c r="A27" s="14" t="s">
        <v>81</v>
      </c>
      <c r="B27" s="9" t="s">
        <v>82</v>
      </c>
      <c r="C27" s="16">
        <v>221.08</v>
      </c>
      <c r="D27" s="11" t="s">
        <v>1</v>
      </c>
      <c r="E27" s="16">
        <f>C27+'[1]AMCI 3_Membership-F'!$E$27</f>
        <v>260.88</v>
      </c>
      <c r="F27" s="16">
        <v>400</v>
      </c>
      <c r="G27" s="25">
        <f t="shared" si="4"/>
        <v>0.6522</v>
      </c>
      <c r="H27" s="11" t="s">
        <v>1</v>
      </c>
      <c r="I27" s="16">
        <v>2000</v>
      </c>
      <c r="J27" s="25">
        <f t="shared" si="5"/>
        <v>0.13044</v>
      </c>
      <c r="K27" s="16">
        <v>112</v>
      </c>
    </row>
    <row r="28" spans="1:11" x14ac:dyDescent="0.2">
      <c r="A28" s="14" t="s">
        <v>83</v>
      </c>
      <c r="B28" s="9" t="s">
        <v>84</v>
      </c>
      <c r="C28" s="16">
        <v>0</v>
      </c>
      <c r="D28" s="11" t="s">
        <v>1</v>
      </c>
      <c r="E28" s="16">
        <f>C28+'[1]AMCI 3_Membership-F'!$E$28</f>
        <v>0</v>
      </c>
      <c r="F28" s="16">
        <v>0</v>
      </c>
      <c r="G28" s="25">
        <v>0</v>
      </c>
      <c r="H28" s="11" t="s">
        <v>1</v>
      </c>
      <c r="I28" s="16">
        <v>0</v>
      </c>
      <c r="J28" s="25">
        <v>0</v>
      </c>
      <c r="K28" s="16">
        <v>0</v>
      </c>
    </row>
    <row r="29" spans="1:11" x14ac:dyDescent="0.2">
      <c r="A29" s="14" t="s">
        <v>85</v>
      </c>
      <c r="B29" s="9" t="s">
        <v>86</v>
      </c>
      <c r="C29" s="16">
        <v>0</v>
      </c>
      <c r="D29" s="11" t="s">
        <v>1</v>
      </c>
      <c r="E29" s="16">
        <f>C29+'[1]AMCI 3_Membership-F'!$E$29</f>
        <v>40.17</v>
      </c>
      <c r="F29" s="16">
        <v>50</v>
      </c>
      <c r="G29" s="25">
        <f t="shared" si="4"/>
        <v>0.8034</v>
      </c>
      <c r="H29" s="11" t="s">
        <v>1</v>
      </c>
      <c r="I29" s="16">
        <v>250</v>
      </c>
      <c r="J29" s="25">
        <f t="shared" si="5"/>
        <v>0.16068000000000002</v>
      </c>
      <c r="K29" s="16">
        <v>0</v>
      </c>
    </row>
    <row r="30" spans="1:11" x14ac:dyDescent="0.2">
      <c r="A30" s="14" t="s">
        <v>87</v>
      </c>
      <c r="B30" s="9" t="s">
        <v>88</v>
      </c>
      <c r="C30" s="16">
        <v>0</v>
      </c>
      <c r="D30" s="11" t="s">
        <v>1</v>
      </c>
      <c r="E30" s="16">
        <f>C30+'[1]AMCI 3_Membership-F'!$E$30</f>
        <v>0</v>
      </c>
      <c r="F30" s="16">
        <v>50</v>
      </c>
      <c r="G30" s="25">
        <f t="shared" si="4"/>
        <v>0</v>
      </c>
      <c r="H30" s="11" t="s">
        <v>1</v>
      </c>
      <c r="I30" s="16">
        <v>200</v>
      </c>
      <c r="J30" s="25">
        <f t="shared" si="5"/>
        <v>0</v>
      </c>
      <c r="K30" s="16">
        <v>0</v>
      </c>
    </row>
    <row r="31" spans="1:11" x14ac:dyDescent="0.2">
      <c r="A31" s="14" t="s">
        <v>89</v>
      </c>
      <c r="B31" s="9" t="s">
        <v>90</v>
      </c>
      <c r="C31" s="16">
        <v>0</v>
      </c>
      <c r="D31" s="11" t="s">
        <v>1</v>
      </c>
      <c r="E31" s="16">
        <f>C31+'[1]AMCI 3_Membership-F'!$E$31</f>
        <v>0</v>
      </c>
      <c r="F31" s="16">
        <v>0</v>
      </c>
      <c r="G31" s="25">
        <v>0</v>
      </c>
      <c r="H31" s="11" t="s">
        <v>1</v>
      </c>
      <c r="I31" s="16">
        <v>20</v>
      </c>
      <c r="J31" s="25">
        <f t="shared" si="5"/>
        <v>0</v>
      </c>
      <c r="K31" s="16">
        <v>0</v>
      </c>
    </row>
    <row r="32" spans="1:11" x14ac:dyDescent="0.2">
      <c r="A32" s="14" t="s">
        <v>91</v>
      </c>
      <c r="B32" s="9" t="s">
        <v>92</v>
      </c>
      <c r="C32" s="16">
        <v>0</v>
      </c>
      <c r="D32" s="11" t="s">
        <v>1</v>
      </c>
      <c r="E32" s="16">
        <f>C32+'[1]AMCI 3_Membership-F'!$E$32</f>
        <v>0</v>
      </c>
      <c r="F32" s="16">
        <v>400</v>
      </c>
      <c r="G32" s="25">
        <f t="shared" si="4"/>
        <v>0</v>
      </c>
      <c r="H32" s="11" t="s">
        <v>1</v>
      </c>
      <c r="I32" s="16">
        <v>2400</v>
      </c>
      <c r="J32" s="25">
        <f t="shared" si="5"/>
        <v>0</v>
      </c>
      <c r="K32" s="16">
        <v>0</v>
      </c>
    </row>
    <row r="33" spans="1:11" x14ac:dyDescent="0.2">
      <c r="A33" s="14"/>
      <c r="B33" s="9"/>
      <c r="C33" s="16"/>
      <c r="D33" s="11" t="s">
        <v>1</v>
      </c>
      <c r="E33" s="10"/>
      <c r="F33" s="10"/>
      <c r="G33" s="25"/>
      <c r="H33" s="11" t="s">
        <v>1</v>
      </c>
      <c r="I33" s="10"/>
      <c r="J33" s="25"/>
      <c r="K33" s="10"/>
    </row>
    <row r="34" spans="1:11" x14ac:dyDescent="0.2">
      <c r="A34" s="12" t="s">
        <v>75</v>
      </c>
      <c r="B34" s="12"/>
      <c r="C34" s="16">
        <v>0</v>
      </c>
      <c r="D34" s="1" t="s">
        <v>1</v>
      </c>
      <c r="E34" s="13"/>
      <c r="F34" s="13"/>
      <c r="G34" s="25"/>
      <c r="H34" s="1" t="s">
        <v>1</v>
      </c>
      <c r="I34" s="13"/>
      <c r="J34" s="25"/>
      <c r="K34" s="13"/>
    </row>
    <row r="35" spans="1:11" x14ac:dyDescent="0.2">
      <c r="A35" s="14" t="s">
        <v>93</v>
      </c>
      <c r="B35" s="9" t="s">
        <v>94</v>
      </c>
      <c r="C35" s="16">
        <v>0</v>
      </c>
      <c r="D35" s="11" t="s">
        <v>1</v>
      </c>
      <c r="E35" s="16">
        <f>C35+'[1]AMCI 3_Membership-F'!$E$35</f>
        <v>0</v>
      </c>
      <c r="F35" s="16">
        <v>0</v>
      </c>
      <c r="G35" s="25">
        <v>0</v>
      </c>
      <c r="H35" s="11" t="s">
        <v>1</v>
      </c>
      <c r="I35" s="16">
        <v>2000</v>
      </c>
      <c r="J35" s="25">
        <f t="shared" ref="J35:J36" si="6">+E35/I35</f>
        <v>0</v>
      </c>
      <c r="K35" s="16">
        <v>0</v>
      </c>
    </row>
    <row r="36" spans="1:11" x14ac:dyDescent="0.2">
      <c r="A36" s="47" t="s">
        <v>386</v>
      </c>
      <c r="B36" s="9" t="s">
        <v>95</v>
      </c>
      <c r="C36" s="16">
        <v>10266.44</v>
      </c>
      <c r="D36" s="11" t="s">
        <v>1</v>
      </c>
      <c r="E36" s="16">
        <f>C36+'[1]AMCI 3_Membership-F'!$E$36</f>
        <v>10266.44</v>
      </c>
      <c r="F36" s="16">
        <v>10750</v>
      </c>
      <c r="G36" s="25">
        <f t="shared" si="4"/>
        <v>0.95501767441860475</v>
      </c>
      <c r="H36" s="11" t="s">
        <v>1</v>
      </c>
      <c r="I36" s="16">
        <v>10750</v>
      </c>
      <c r="J36" s="25">
        <f t="shared" si="6"/>
        <v>0.95501767441860475</v>
      </c>
      <c r="K36" s="16">
        <v>0</v>
      </c>
    </row>
    <row r="37" spans="1:11" x14ac:dyDescent="0.2">
      <c r="A37" s="14" t="s">
        <v>91</v>
      </c>
      <c r="B37" s="9" t="s">
        <v>96</v>
      </c>
      <c r="C37" s="16">
        <v>30.98</v>
      </c>
      <c r="D37" s="11" t="s">
        <v>1</v>
      </c>
      <c r="E37" s="16">
        <f>C37+'[1]AMCI 3_Membership-F'!$E$37</f>
        <v>809.42000000000007</v>
      </c>
      <c r="F37" s="16">
        <v>0</v>
      </c>
      <c r="G37" s="25">
        <v>0</v>
      </c>
      <c r="H37" s="11" t="s">
        <v>1</v>
      </c>
      <c r="I37" s="16">
        <v>0</v>
      </c>
      <c r="J37" s="25">
        <v>0</v>
      </c>
      <c r="K37" s="16">
        <v>0</v>
      </c>
    </row>
    <row r="38" spans="1:11" x14ac:dyDescent="0.2">
      <c r="A38" s="34"/>
      <c r="B38" s="9"/>
      <c r="C38" s="10"/>
      <c r="D38" s="11" t="s">
        <v>1</v>
      </c>
      <c r="E38" s="10"/>
      <c r="F38" s="10"/>
      <c r="G38" s="10"/>
      <c r="H38" s="11" t="s">
        <v>1</v>
      </c>
      <c r="I38" s="10"/>
      <c r="J38" s="10"/>
      <c r="K38" s="10"/>
    </row>
    <row r="39" spans="1:11" x14ac:dyDescent="0.2">
      <c r="A39" s="9"/>
      <c r="B39" s="9"/>
      <c r="C39" s="17"/>
      <c r="D39" s="11" t="s">
        <v>1</v>
      </c>
      <c r="E39" s="17"/>
      <c r="F39" s="17"/>
      <c r="G39" s="17"/>
      <c r="H39" s="11" t="s">
        <v>1</v>
      </c>
      <c r="I39" s="17"/>
      <c r="J39" s="17"/>
      <c r="K39" s="17"/>
    </row>
    <row r="40" spans="1:11" x14ac:dyDescent="0.2">
      <c r="A40" s="22" t="s">
        <v>58</v>
      </c>
      <c r="B40" s="22"/>
      <c r="C40" s="27">
        <f>SUM(C26:C39)</f>
        <v>10561.61</v>
      </c>
      <c r="D40" s="24" t="s">
        <v>1</v>
      </c>
      <c r="E40" s="27">
        <f>SUM(E26:E39)</f>
        <v>11780.560000000001</v>
      </c>
      <c r="F40" s="27">
        <f>SUM(F26:F39)</f>
        <v>11850</v>
      </c>
      <c r="G40" s="28">
        <f>+E40/F40</f>
        <v>0.9941400843881858</v>
      </c>
      <c r="H40" s="24" t="s">
        <v>1</v>
      </c>
      <c r="I40" s="27">
        <f>SUM(I26:I39)</f>
        <v>18820</v>
      </c>
      <c r="J40" s="28">
        <f>+E40/I40</f>
        <v>0.62595961742826789</v>
      </c>
      <c r="K40" s="27">
        <f>SUM(K25:K38)</f>
        <v>112</v>
      </c>
    </row>
    <row r="41" spans="1:11" x14ac:dyDescent="0.2">
      <c r="A41" s="9"/>
      <c r="B41" s="9"/>
      <c r="C41" s="10"/>
      <c r="D41" s="11" t="s">
        <v>1</v>
      </c>
      <c r="E41" s="10"/>
      <c r="F41" s="10"/>
      <c r="G41" s="10"/>
      <c r="H41" s="11" t="s">
        <v>1</v>
      </c>
      <c r="I41" s="10"/>
      <c r="J41" s="10"/>
      <c r="K41" s="10"/>
    </row>
    <row r="42" spans="1:11" x14ac:dyDescent="0.2">
      <c r="A42" s="9"/>
      <c r="B42" s="9"/>
      <c r="C42" s="17"/>
      <c r="D42" s="11" t="s">
        <v>1</v>
      </c>
      <c r="E42" s="17"/>
      <c r="F42" s="17"/>
      <c r="G42" s="17"/>
      <c r="H42" s="11" t="s">
        <v>1</v>
      </c>
      <c r="I42" s="17"/>
      <c r="J42" s="17"/>
      <c r="K42" s="17"/>
    </row>
    <row r="43" spans="1:11" x14ac:dyDescent="0.2">
      <c r="A43" s="30" t="s">
        <v>377</v>
      </c>
      <c r="B43" s="30"/>
      <c r="C43" s="31">
        <f>+C20-C40</f>
        <v>55003.39</v>
      </c>
      <c r="D43" s="32" t="s">
        <v>1</v>
      </c>
      <c r="E43" s="31">
        <f>+E20-E40</f>
        <v>994425.66</v>
      </c>
      <c r="F43" s="31">
        <f>-F40+F20</f>
        <v>1029602</v>
      </c>
      <c r="G43" s="33">
        <f>+E43/F43</f>
        <v>0.96583501197550126</v>
      </c>
      <c r="H43" s="32" t="s">
        <v>1</v>
      </c>
      <c r="I43" s="31">
        <f>-I40+I20</f>
        <v>1061632</v>
      </c>
      <c r="J43" s="33">
        <f>+E43/I43</f>
        <v>0.93669525786713292</v>
      </c>
      <c r="K43" s="31">
        <f>+K20-K40</f>
        <v>907823</v>
      </c>
    </row>
    <row r="44" spans="1:11" x14ac:dyDescent="0.2">
      <c r="A44" s="9"/>
      <c r="B44" s="9"/>
      <c r="C44" s="29"/>
      <c r="D44" s="11" t="s">
        <v>1</v>
      </c>
      <c r="E44" s="29"/>
      <c r="F44" s="29"/>
      <c r="G44" s="29"/>
      <c r="H44" s="11" t="s">
        <v>1</v>
      </c>
      <c r="I44" s="29"/>
      <c r="J44" s="29"/>
      <c r="K44" s="29"/>
    </row>
    <row r="45" spans="1:11" x14ac:dyDescent="0.2">
      <c r="A45" s="9"/>
      <c r="B45" s="9"/>
      <c r="C45" s="10"/>
      <c r="D45" s="11" t="s">
        <v>1</v>
      </c>
      <c r="E45" s="10"/>
      <c r="F45" s="10"/>
      <c r="G45" s="10"/>
      <c r="H45" s="11" t="s">
        <v>1</v>
      </c>
      <c r="I45" s="10"/>
      <c r="J45" s="10"/>
      <c r="K45" s="10"/>
    </row>
  </sheetData>
  <mergeCells count="2">
    <mergeCell ref="E1:G1"/>
    <mergeCell ref="I1:K1"/>
  </mergeCells>
  <printOptions horizontalCentered="1"/>
  <pageMargins left="0.75" right="0.6825" top="0.75" bottom="0.5" header="0.03" footer="0"/>
  <pageSetup scale="64" pageOrder="overThenDown" orientation="portrait" r:id="rId1"/>
  <headerFooter>
    <oddHeader>&amp;C&amp;"Arial,Bold Italic"&amp;12&amp;K000000Association Management Company Institute
Membership
For the Two Months Ended 2/28/2019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2"/>
  <sheetViews>
    <sheetView tabSelected="1" view="pageLayout" topLeftCell="A82" zoomScaleNormal="100" workbookViewId="0">
      <selection activeCell="E87" sqref="E87"/>
    </sheetView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3" t="s">
        <v>36</v>
      </c>
      <c r="F1" s="53"/>
      <c r="G1" s="53"/>
      <c r="I1" s="53" t="s">
        <v>39</v>
      </c>
      <c r="J1" s="53"/>
      <c r="K1" s="5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397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9"/>
      <c r="B8" s="9"/>
      <c r="C8" s="10"/>
      <c r="D8" s="11" t="s">
        <v>1</v>
      </c>
      <c r="E8" s="10"/>
      <c r="F8" s="10"/>
      <c r="G8" s="10"/>
      <c r="H8" s="11" t="s">
        <v>1</v>
      </c>
      <c r="I8" s="10"/>
      <c r="J8" s="10"/>
      <c r="K8" s="10"/>
    </row>
    <row r="9" spans="1:11" x14ac:dyDescent="0.2">
      <c r="A9" s="12" t="s">
        <v>97</v>
      </c>
      <c r="B9" s="12"/>
      <c r="C9" s="13"/>
      <c r="D9" s="1" t="s">
        <v>1</v>
      </c>
      <c r="E9" s="13"/>
      <c r="F9" s="13"/>
      <c r="G9" s="13"/>
      <c r="H9" s="1" t="s">
        <v>1</v>
      </c>
      <c r="I9" s="13"/>
      <c r="J9" s="13"/>
      <c r="K9" s="13"/>
    </row>
    <row r="10" spans="1:11" x14ac:dyDescent="0.2">
      <c r="A10" s="14" t="s">
        <v>98</v>
      </c>
      <c r="B10" s="9" t="s">
        <v>99</v>
      </c>
      <c r="C10" s="15">
        <v>0</v>
      </c>
      <c r="D10" s="11" t="s">
        <v>1</v>
      </c>
      <c r="E10" s="15">
        <f>C10+'[1]AMCI 4_Meetings-F'!$E$10</f>
        <v>0</v>
      </c>
      <c r="F10" s="15">
        <v>0</v>
      </c>
      <c r="G10" s="25">
        <v>0</v>
      </c>
      <c r="H10" s="11" t="s">
        <v>1</v>
      </c>
      <c r="I10" s="15">
        <v>0</v>
      </c>
      <c r="J10" s="25">
        <v>0</v>
      </c>
      <c r="K10" s="15">
        <v>0</v>
      </c>
    </row>
    <row r="11" spans="1:11" x14ac:dyDescent="0.2">
      <c r="A11" s="14" t="s">
        <v>100</v>
      </c>
      <c r="B11" s="9" t="s">
        <v>101</v>
      </c>
      <c r="C11" s="16">
        <v>0</v>
      </c>
      <c r="D11" s="11" t="s">
        <v>1</v>
      </c>
      <c r="E11" s="16">
        <f>C11+'[1]AMCI 4_Meetings-F'!$E$11</f>
        <v>0</v>
      </c>
      <c r="F11" s="16">
        <v>0</v>
      </c>
      <c r="G11" s="25">
        <v>0</v>
      </c>
      <c r="H11" s="11" t="s">
        <v>1</v>
      </c>
      <c r="I11" s="16">
        <v>0</v>
      </c>
      <c r="J11" s="25">
        <v>0</v>
      </c>
      <c r="K11" s="16">
        <v>0</v>
      </c>
    </row>
    <row r="12" spans="1:11" x14ac:dyDescent="0.2">
      <c r="A12" s="14" t="s">
        <v>102</v>
      </c>
      <c r="B12" s="9" t="s">
        <v>103</v>
      </c>
      <c r="C12" s="16">
        <v>0</v>
      </c>
      <c r="D12" s="11" t="s">
        <v>1</v>
      </c>
      <c r="E12" s="16">
        <f>C12+'[1]AMCI 4_Meetings-F'!$E$12</f>
        <v>0</v>
      </c>
      <c r="F12" s="16">
        <v>0</v>
      </c>
      <c r="G12" s="25">
        <v>0</v>
      </c>
      <c r="H12" s="11" t="s">
        <v>1</v>
      </c>
      <c r="I12" s="16">
        <v>0</v>
      </c>
      <c r="J12" s="25">
        <v>0</v>
      </c>
      <c r="K12" s="16">
        <v>0</v>
      </c>
    </row>
    <row r="13" spans="1:11" x14ac:dyDescent="0.2">
      <c r="A13" s="14"/>
      <c r="B13" s="9"/>
      <c r="C13" s="17"/>
      <c r="D13" s="11" t="s">
        <v>1</v>
      </c>
      <c r="E13" s="17"/>
      <c r="F13" s="17"/>
      <c r="G13" s="17"/>
      <c r="H13" s="11" t="s">
        <v>1</v>
      </c>
      <c r="I13" s="17"/>
      <c r="J13" s="17"/>
      <c r="K13" s="17"/>
    </row>
    <row r="14" spans="1:11" x14ac:dyDescent="0.2">
      <c r="A14" s="12" t="s">
        <v>104</v>
      </c>
      <c r="B14" s="12"/>
      <c r="C14" s="18">
        <f>SUM(C10:C13)</f>
        <v>0</v>
      </c>
      <c r="D14" s="1" t="s">
        <v>1</v>
      </c>
      <c r="E14" s="18">
        <f>SUM(E10:E13)</f>
        <v>0</v>
      </c>
      <c r="F14" s="18">
        <f>SUM(F10:F13)</f>
        <v>0</v>
      </c>
      <c r="G14" s="13">
        <v>0</v>
      </c>
      <c r="H14" s="1" t="s">
        <v>1</v>
      </c>
      <c r="I14" s="18">
        <f>SUM(I10:I13)</f>
        <v>0</v>
      </c>
      <c r="J14" s="35">
        <v>0</v>
      </c>
      <c r="K14" s="18">
        <f>SUM(K9:K13)</f>
        <v>0</v>
      </c>
    </row>
    <row r="15" spans="1:11" x14ac:dyDescent="0.2">
      <c r="A15" s="9"/>
      <c r="B15" s="9"/>
      <c r="C15" s="10"/>
      <c r="D15" s="11" t="s">
        <v>1</v>
      </c>
      <c r="E15" s="10"/>
      <c r="F15" s="10"/>
      <c r="G15" s="10"/>
      <c r="H15" s="11" t="s">
        <v>1</v>
      </c>
      <c r="I15" s="10"/>
      <c r="J15" s="10"/>
      <c r="K15" s="10"/>
    </row>
    <row r="16" spans="1:11" x14ac:dyDescent="0.2">
      <c r="A16" s="9"/>
      <c r="B16" s="9"/>
      <c r="C16" s="10"/>
      <c r="D16" s="11" t="s">
        <v>1</v>
      </c>
      <c r="E16" s="10"/>
      <c r="F16" s="10"/>
      <c r="G16" s="10"/>
      <c r="H16" s="11" t="s">
        <v>1</v>
      </c>
      <c r="I16" s="10"/>
      <c r="J16" s="10"/>
      <c r="K16" s="10"/>
    </row>
    <row r="17" spans="1:11" x14ac:dyDescent="0.2">
      <c r="A17" s="12" t="s">
        <v>105</v>
      </c>
      <c r="B17" s="12"/>
      <c r="C17" s="13"/>
      <c r="D17" s="1" t="s">
        <v>1</v>
      </c>
      <c r="E17" s="13"/>
      <c r="F17" s="13"/>
      <c r="G17" s="13"/>
      <c r="H17" s="1" t="s">
        <v>1</v>
      </c>
      <c r="I17" s="13"/>
      <c r="J17" s="13"/>
      <c r="K17" s="13"/>
    </row>
    <row r="18" spans="1:11" x14ac:dyDescent="0.2">
      <c r="A18" s="14" t="s">
        <v>98</v>
      </c>
      <c r="B18" s="9" t="s">
        <v>106</v>
      </c>
      <c r="C18" s="16">
        <v>0</v>
      </c>
      <c r="D18" s="11" t="s">
        <v>1</v>
      </c>
      <c r="E18" s="16">
        <f>C18+'[1]AMCI 4_Meetings-F'!$E$18</f>
        <v>0</v>
      </c>
      <c r="F18" s="16">
        <v>0</v>
      </c>
      <c r="G18" s="25">
        <v>0</v>
      </c>
      <c r="H18" s="11" t="s">
        <v>1</v>
      </c>
      <c r="I18" s="16">
        <v>15000</v>
      </c>
      <c r="J18" s="25">
        <f t="shared" ref="J18:J19" si="0">+E18/I18</f>
        <v>0</v>
      </c>
      <c r="K18" s="16">
        <v>0</v>
      </c>
    </row>
    <row r="19" spans="1:11" x14ac:dyDescent="0.2">
      <c r="A19" s="14" t="s">
        <v>100</v>
      </c>
      <c r="B19" s="9" t="s">
        <v>107</v>
      </c>
      <c r="C19" s="16">
        <v>0</v>
      </c>
      <c r="D19" s="11" t="s">
        <v>1</v>
      </c>
      <c r="E19" s="16">
        <f>C19+'[1]AMCI 4_Meetings-F'!$E$19</f>
        <v>1575</v>
      </c>
      <c r="F19" s="16">
        <v>0</v>
      </c>
      <c r="G19" s="25">
        <v>0</v>
      </c>
      <c r="H19" s="11" t="s">
        <v>1</v>
      </c>
      <c r="I19" s="16">
        <v>88655</v>
      </c>
      <c r="J19" s="25">
        <f t="shared" si="0"/>
        <v>1.7765495459928938E-2</v>
      </c>
      <c r="K19" s="16">
        <v>0</v>
      </c>
    </row>
    <row r="20" spans="1:11" x14ac:dyDescent="0.2">
      <c r="A20" s="14" t="s">
        <v>102</v>
      </c>
      <c r="B20" s="9" t="s">
        <v>108</v>
      </c>
      <c r="C20" s="16">
        <v>0</v>
      </c>
      <c r="D20" s="11" t="s">
        <v>1</v>
      </c>
      <c r="E20" s="16">
        <f>C20+'[1]AMCI 4_Meetings-F'!$E$20</f>
        <v>0</v>
      </c>
      <c r="F20" s="16">
        <v>0</v>
      </c>
      <c r="G20" s="25">
        <v>0</v>
      </c>
      <c r="H20" s="11" t="s">
        <v>1</v>
      </c>
      <c r="I20" s="16">
        <v>0</v>
      </c>
      <c r="J20" s="25">
        <v>0</v>
      </c>
      <c r="K20" s="16">
        <v>0</v>
      </c>
    </row>
    <row r="21" spans="1:11" x14ac:dyDescent="0.2">
      <c r="A21" s="9"/>
      <c r="B21" s="9"/>
      <c r="C21" s="17"/>
      <c r="D21" s="11" t="s">
        <v>1</v>
      </c>
      <c r="E21" s="17"/>
      <c r="F21" s="17"/>
      <c r="G21" s="17"/>
      <c r="H21" s="11" t="s">
        <v>1</v>
      </c>
      <c r="I21" s="17"/>
      <c r="J21" s="17"/>
      <c r="K21" s="17"/>
    </row>
    <row r="22" spans="1:11" x14ac:dyDescent="0.2">
      <c r="A22" s="12" t="s">
        <v>109</v>
      </c>
      <c r="B22" s="12"/>
      <c r="C22" s="18">
        <f>SUM(C18:C21)</f>
        <v>0</v>
      </c>
      <c r="D22" s="1" t="s">
        <v>1</v>
      </c>
      <c r="E22" s="18">
        <f>SUM(E18:E21)</f>
        <v>1575</v>
      </c>
      <c r="F22" s="18">
        <f>SUM(F18:F21)</f>
        <v>0</v>
      </c>
      <c r="G22" s="35">
        <f>SUM(G18:G21)</f>
        <v>0</v>
      </c>
      <c r="H22" s="1" t="s">
        <v>1</v>
      </c>
      <c r="I22" s="18">
        <f>SUM(I18:I21)</f>
        <v>103655</v>
      </c>
      <c r="J22" s="35">
        <f>+E22/I22</f>
        <v>1.5194636052288843E-2</v>
      </c>
      <c r="K22" s="18">
        <f>SUM(K17:K21)</f>
        <v>0</v>
      </c>
    </row>
    <row r="23" spans="1:11" x14ac:dyDescent="0.2">
      <c r="A23" s="9"/>
      <c r="B23" s="9"/>
      <c r="C23" s="10"/>
      <c r="D23" s="11" t="s">
        <v>1</v>
      </c>
      <c r="E23" s="10"/>
      <c r="F23" s="10"/>
      <c r="G23" s="10"/>
      <c r="H23" s="11" t="s">
        <v>1</v>
      </c>
      <c r="I23" s="10"/>
      <c r="J23" s="10"/>
      <c r="K23" s="10"/>
    </row>
    <row r="24" spans="1:11" x14ac:dyDescent="0.2">
      <c r="A24" s="9"/>
      <c r="B24" s="9"/>
      <c r="C24" s="10"/>
      <c r="D24" s="11" t="s">
        <v>1</v>
      </c>
      <c r="E24" s="10"/>
      <c r="F24" s="10"/>
      <c r="G24" s="10"/>
      <c r="H24" s="11" t="s">
        <v>1</v>
      </c>
      <c r="I24" s="10"/>
      <c r="J24" s="10"/>
      <c r="K24" s="10"/>
    </row>
    <row r="25" spans="1:11" x14ac:dyDescent="0.2">
      <c r="A25" s="12" t="s">
        <v>110</v>
      </c>
      <c r="B25" s="12"/>
      <c r="C25" s="13"/>
      <c r="D25" s="1" t="s">
        <v>1</v>
      </c>
      <c r="E25" s="13"/>
      <c r="F25" s="13"/>
      <c r="G25" s="13"/>
      <c r="H25" s="1" t="s">
        <v>1</v>
      </c>
      <c r="I25" s="13"/>
      <c r="J25" s="13"/>
      <c r="K25" s="13"/>
    </row>
    <row r="26" spans="1:11" x14ac:dyDescent="0.2">
      <c r="A26" s="14" t="s">
        <v>111</v>
      </c>
      <c r="B26" s="9" t="s">
        <v>112</v>
      </c>
      <c r="C26" s="16">
        <v>7714.5</v>
      </c>
      <c r="D26" s="11" t="s">
        <v>1</v>
      </c>
      <c r="E26" s="16">
        <f>C26+'[1]AMCI 4_Meetings-F'!$E$26</f>
        <v>7714.5</v>
      </c>
      <c r="F26" s="16">
        <v>0</v>
      </c>
      <c r="G26" s="25">
        <v>0</v>
      </c>
      <c r="H26" s="11" t="s">
        <v>1</v>
      </c>
      <c r="I26" s="16">
        <v>0</v>
      </c>
      <c r="J26" s="25">
        <v>0</v>
      </c>
      <c r="K26" s="16">
        <v>0</v>
      </c>
    </row>
    <row r="27" spans="1:11" x14ac:dyDescent="0.2">
      <c r="A27" s="14" t="s">
        <v>98</v>
      </c>
      <c r="B27" s="9" t="s">
        <v>113</v>
      </c>
      <c r="C27" s="16">
        <v>0</v>
      </c>
      <c r="D27" s="11" t="s">
        <v>1</v>
      </c>
      <c r="E27" s="16">
        <f>C27+'[1]AMCI 4_Meetings-F'!$E$27</f>
        <v>0</v>
      </c>
      <c r="F27" s="16">
        <v>130000</v>
      </c>
      <c r="G27" s="25">
        <f t="shared" ref="G27:G29" si="1">E27/F27</f>
        <v>0</v>
      </c>
      <c r="H27" s="11" t="s">
        <v>1</v>
      </c>
      <c r="I27" s="16">
        <v>130000</v>
      </c>
      <c r="J27" s="25">
        <f t="shared" ref="J27:J29" si="2">+E27/I27</f>
        <v>0</v>
      </c>
      <c r="K27" s="16">
        <v>0</v>
      </c>
    </row>
    <row r="28" spans="1:11" x14ac:dyDescent="0.2">
      <c r="A28" s="14" t="s">
        <v>100</v>
      </c>
      <c r="B28" s="9" t="s">
        <v>114</v>
      </c>
      <c r="C28" s="16">
        <v>7336</v>
      </c>
      <c r="D28" s="11" t="s">
        <v>1</v>
      </c>
      <c r="E28" s="16">
        <f>C28+'[1]AMCI 4_Meetings-F'!$E$28</f>
        <v>131018</v>
      </c>
      <c r="F28" s="16">
        <v>158000</v>
      </c>
      <c r="G28" s="25">
        <f t="shared" si="1"/>
        <v>0.82922784810126582</v>
      </c>
      <c r="H28" s="11" t="s">
        <v>1</v>
      </c>
      <c r="I28" s="16">
        <v>158000</v>
      </c>
      <c r="J28" s="25">
        <f t="shared" si="2"/>
        <v>0.82922784810126582</v>
      </c>
      <c r="K28" s="16">
        <v>107273</v>
      </c>
    </row>
    <row r="29" spans="1:11" x14ac:dyDescent="0.2">
      <c r="A29" s="14" t="s">
        <v>102</v>
      </c>
      <c r="B29" s="9" t="s">
        <v>115</v>
      </c>
      <c r="C29" s="16">
        <v>0</v>
      </c>
      <c r="D29" s="11" t="s">
        <v>1</v>
      </c>
      <c r="E29" s="16">
        <f>C29+'[1]AMCI 4_Meetings-F'!$E$29</f>
        <v>1500</v>
      </c>
      <c r="F29" s="16">
        <v>9500</v>
      </c>
      <c r="G29" s="25">
        <f t="shared" si="1"/>
        <v>0.15789473684210525</v>
      </c>
      <c r="H29" s="11" t="s">
        <v>1</v>
      </c>
      <c r="I29" s="16">
        <v>9500</v>
      </c>
      <c r="J29" s="25">
        <f t="shared" si="2"/>
        <v>0.15789473684210525</v>
      </c>
      <c r="K29" s="16">
        <v>7735</v>
      </c>
    </row>
    <row r="30" spans="1:11" x14ac:dyDescent="0.2">
      <c r="A30" s="9"/>
      <c r="B30" s="9"/>
      <c r="C30" s="17"/>
      <c r="D30" s="11" t="s">
        <v>1</v>
      </c>
      <c r="E30" s="17"/>
      <c r="F30" s="17"/>
      <c r="G30" s="17"/>
      <c r="H30" s="11" t="s">
        <v>1</v>
      </c>
      <c r="I30" s="17"/>
      <c r="J30" s="17"/>
      <c r="K30" s="17"/>
    </row>
    <row r="31" spans="1:11" x14ac:dyDescent="0.2">
      <c r="A31" s="12" t="s">
        <v>116</v>
      </c>
      <c r="B31" s="12"/>
      <c r="C31" s="18">
        <f>SUM(C26:C30)</f>
        <v>15050.5</v>
      </c>
      <c r="D31" s="1" t="s">
        <v>1</v>
      </c>
      <c r="E31" s="18">
        <f>SUM(E26:E30)</f>
        <v>140232.5</v>
      </c>
      <c r="F31" s="18">
        <f>SUM(F26:F30)</f>
        <v>297500</v>
      </c>
      <c r="G31" s="35">
        <v>0</v>
      </c>
      <c r="H31" s="1" t="s">
        <v>1</v>
      </c>
      <c r="I31" s="18">
        <f>SUM(I26:I30)</f>
        <v>297500</v>
      </c>
      <c r="J31" s="35">
        <f>+E31/I31</f>
        <v>0.47136974789915964</v>
      </c>
      <c r="K31" s="18">
        <f>SUM(K26:K30)</f>
        <v>115008</v>
      </c>
    </row>
    <row r="32" spans="1:11" x14ac:dyDescent="0.2">
      <c r="A32" s="9"/>
      <c r="B32" s="9"/>
      <c r="C32" s="10"/>
      <c r="D32" s="11" t="s">
        <v>1</v>
      </c>
      <c r="E32" s="10"/>
      <c r="F32" s="10"/>
      <c r="G32" s="10"/>
      <c r="H32" s="11" t="s">
        <v>1</v>
      </c>
      <c r="I32" s="10"/>
      <c r="J32" s="10"/>
      <c r="K32" s="10"/>
    </row>
    <row r="33" spans="1:11" x14ac:dyDescent="0.2">
      <c r="A33" s="9"/>
      <c r="B33" s="9"/>
      <c r="C33" s="10"/>
      <c r="D33" s="11" t="s">
        <v>1</v>
      </c>
      <c r="E33" s="10"/>
      <c r="F33" s="10"/>
      <c r="G33" s="10"/>
      <c r="H33" s="11" t="s">
        <v>1</v>
      </c>
      <c r="I33" s="10"/>
      <c r="J33" s="10"/>
      <c r="K33" s="10"/>
    </row>
    <row r="34" spans="1:11" x14ac:dyDescent="0.2">
      <c r="A34" s="12" t="s">
        <v>117</v>
      </c>
      <c r="B34" s="12"/>
      <c r="C34" s="13"/>
      <c r="D34" s="1" t="s">
        <v>1</v>
      </c>
      <c r="E34" s="13"/>
      <c r="F34" s="13"/>
      <c r="G34" s="13"/>
      <c r="H34" s="1" t="s">
        <v>1</v>
      </c>
      <c r="I34" s="13"/>
      <c r="J34" s="13"/>
      <c r="K34" s="13"/>
    </row>
    <row r="35" spans="1:11" x14ac:dyDescent="0.2">
      <c r="A35" s="14" t="s">
        <v>100</v>
      </c>
      <c r="B35" s="9" t="s">
        <v>118</v>
      </c>
      <c r="C35" s="16">
        <v>0</v>
      </c>
      <c r="D35" s="11" t="s">
        <v>1</v>
      </c>
      <c r="E35" s="16">
        <f>C35+'[1]AMCI 4_Meetings-F'!$E$35</f>
        <v>0</v>
      </c>
      <c r="F35" s="16">
        <v>0</v>
      </c>
      <c r="G35" s="25">
        <v>0</v>
      </c>
      <c r="H35" s="11" t="s">
        <v>1</v>
      </c>
      <c r="I35" s="16">
        <v>5000</v>
      </c>
      <c r="J35" s="25">
        <f t="shared" ref="J35" si="3">+E35/I35</f>
        <v>0</v>
      </c>
      <c r="K35" s="16">
        <v>0</v>
      </c>
    </row>
    <row r="36" spans="1:11" x14ac:dyDescent="0.2">
      <c r="A36" s="14" t="s">
        <v>102</v>
      </c>
      <c r="B36" s="9" t="s">
        <v>119</v>
      </c>
      <c r="C36" s="16">
        <v>0</v>
      </c>
      <c r="D36" s="11" t="s">
        <v>1</v>
      </c>
      <c r="E36" s="16">
        <f>C36+'[1]AMCI 4_Meetings-F'!$E$36</f>
        <v>0</v>
      </c>
      <c r="F36" s="16">
        <v>0</v>
      </c>
      <c r="G36" s="25">
        <v>0</v>
      </c>
      <c r="H36" s="11" t="s">
        <v>1</v>
      </c>
      <c r="I36" s="16">
        <v>0</v>
      </c>
      <c r="J36" s="25">
        <v>0</v>
      </c>
      <c r="K36" s="16">
        <v>0</v>
      </c>
    </row>
    <row r="37" spans="1:11" x14ac:dyDescent="0.2">
      <c r="A37" s="9"/>
      <c r="B37" s="9"/>
      <c r="C37" s="17"/>
      <c r="D37" s="11" t="s">
        <v>1</v>
      </c>
      <c r="E37" s="17"/>
      <c r="F37" s="17"/>
      <c r="G37" s="17"/>
      <c r="H37" s="11" t="s">
        <v>1</v>
      </c>
      <c r="I37" s="17"/>
      <c r="J37" s="17"/>
      <c r="K37" s="17"/>
    </row>
    <row r="38" spans="1:11" x14ac:dyDescent="0.2">
      <c r="A38" s="12" t="s">
        <v>120</v>
      </c>
      <c r="B38" s="12"/>
      <c r="C38" s="18">
        <f>SUM(C35:C37)</f>
        <v>0</v>
      </c>
      <c r="D38" s="1" t="s">
        <v>1</v>
      </c>
      <c r="E38" s="18">
        <f>SUM(E35:E37)</f>
        <v>0</v>
      </c>
      <c r="F38" s="18">
        <f>SUM(F35:F37)</f>
        <v>0</v>
      </c>
      <c r="G38" s="35">
        <v>0</v>
      </c>
      <c r="H38" s="1" t="s">
        <v>1</v>
      </c>
      <c r="I38" s="18">
        <f>SUM(I35:I37)</f>
        <v>5000</v>
      </c>
      <c r="J38" s="35">
        <f>+E38/I38</f>
        <v>0</v>
      </c>
      <c r="K38" s="18">
        <f>SUM(K35:K37)</f>
        <v>0</v>
      </c>
    </row>
    <row r="39" spans="1:11" x14ac:dyDescent="0.2">
      <c r="A39" s="9"/>
      <c r="B39" s="9"/>
      <c r="C39" s="17"/>
      <c r="D39" s="11" t="s">
        <v>1</v>
      </c>
      <c r="E39" s="17"/>
      <c r="F39" s="17"/>
      <c r="G39" s="17"/>
      <c r="H39" s="11" t="s">
        <v>1</v>
      </c>
      <c r="I39" s="17"/>
      <c r="J39" s="17"/>
      <c r="K39" s="17"/>
    </row>
    <row r="40" spans="1:11" x14ac:dyDescent="0.2">
      <c r="A40" s="22" t="s">
        <v>50</v>
      </c>
      <c r="B40" s="22"/>
      <c r="C40" s="27">
        <f>+C38+C31+C22+C14</f>
        <v>15050.5</v>
      </c>
      <c r="D40" s="24" t="s">
        <v>1</v>
      </c>
      <c r="E40" s="27">
        <f>+E38+E31+E22+E14</f>
        <v>141807.5</v>
      </c>
      <c r="F40" s="27">
        <f>+F38+F31+F22+F14</f>
        <v>297500</v>
      </c>
      <c r="G40" s="28">
        <v>0</v>
      </c>
      <c r="H40" s="24" t="s">
        <v>1</v>
      </c>
      <c r="I40" s="27">
        <f>+I38+I31+I22+I14</f>
        <v>406155</v>
      </c>
      <c r="J40" s="35">
        <f>+E40/I40</f>
        <v>0.34914626189508929</v>
      </c>
      <c r="K40" s="27">
        <f>+K38+K31+K22+K14</f>
        <v>115008</v>
      </c>
    </row>
    <row r="41" spans="1:11" x14ac:dyDescent="0.2">
      <c r="A41" s="9"/>
      <c r="B41" s="9"/>
      <c r="C41" s="10"/>
      <c r="D41" s="11" t="s">
        <v>1</v>
      </c>
      <c r="E41" s="10"/>
      <c r="F41" s="10"/>
      <c r="G41" s="10"/>
      <c r="H41" s="11" t="s">
        <v>1</v>
      </c>
      <c r="I41" s="10"/>
      <c r="J41" s="10"/>
      <c r="K41" s="10"/>
    </row>
    <row r="42" spans="1:11" x14ac:dyDescent="0.2">
      <c r="A42" s="9"/>
      <c r="B42" s="9"/>
      <c r="C42" s="10"/>
      <c r="D42" s="11" t="s">
        <v>1</v>
      </c>
      <c r="E42" s="10"/>
      <c r="F42" s="10"/>
      <c r="G42" s="10"/>
      <c r="H42" s="11" t="s">
        <v>1</v>
      </c>
      <c r="I42" s="10"/>
      <c r="J42" s="10"/>
      <c r="K42" s="10"/>
    </row>
    <row r="43" spans="1:11" x14ac:dyDescent="0.2">
      <c r="A43" s="22" t="s">
        <v>63</v>
      </c>
      <c r="B43" s="22"/>
      <c r="C43" s="23"/>
      <c r="D43" s="24" t="s">
        <v>1</v>
      </c>
      <c r="E43" s="23"/>
      <c r="F43" s="23"/>
      <c r="G43" s="23"/>
      <c r="H43" s="24" t="s">
        <v>1</v>
      </c>
      <c r="I43" s="23"/>
      <c r="J43" s="23"/>
      <c r="K43" s="23"/>
    </row>
    <row r="44" spans="1:11" x14ac:dyDescent="0.2">
      <c r="A44" s="9"/>
      <c r="B44" s="9"/>
      <c r="C44" s="10"/>
      <c r="D44" s="11" t="s">
        <v>1</v>
      </c>
      <c r="E44" s="10"/>
      <c r="F44" s="10"/>
      <c r="G44" s="10"/>
      <c r="H44" s="11" t="s">
        <v>1</v>
      </c>
      <c r="I44" s="10"/>
      <c r="J44" s="10"/>
      <c r="K44" s="10"/>
    </row>
    <row r="45" spans="1:11" x14ac:dyDescent="0.2">
      <c r="A45" s="9"/>
      <c r="B45" s="9"/>
      <c r="C45" s="10"/>
      <c r="D45" s="11" t="s">
        <v>1</v>
      </c>
      <c r="E45" s="10"/>
      <c r="F45" s="10"/>
      <c r="G45" s="10"/>
      <c r="H45" s="11" t="s">
        <v>1</v>
      </c>
      <c r="I45" s="10"/>
      <c r="J45" s="10"/>
      <c r="K45" s="10"/>
    </row>
    <row r="46" spans="1:11" x14ac:dyDescent="0.2">
      <c r="A46" s="12" t="s">
        <v>121</v>
      </c>
      <c r="B46" s="12"/>
      <c r="C46" s="13"/>
      <c r="D46" s="1" t="s">
        <v>1</v>
      </c>
      <c r="E46" s="13"/>
      <c r="F46" s="13"/>
      <c r="G46" s="13"/>
      <c r="H46" s="1" t="s">
        <v>1</v>
      </c>
      <c r="I46" s="13"/>
      <c r="J46" s="13"/>
      <c r="K46" s="13"/>
    </row>
    <row r="47" spans="1:11" x14ac:dyDescent="0.2">
      <c r="A47" s="14" t="s">
        <v>122</v>
      </c>
      <c r="B47" s="9" t="s">
        <v>123</v>
      </c>
      <c r="C47" s="16">
        <v>0</v>
      </c>
      <c r="D47" s="11" t="s">
        <v>1</v>
      </c>
      <c r="E47" s="16">
        <f>C47+'[1]AMCI 4_Meetings-F'!$E$47</f>
        <v>0</v>
      </c>
      <c r="F47" s="16">
        <v>0</v>
      </c>
      <c r="G47" s="25">
        <v>0</v>
      </c>
      <c r="H47" s="11" t="s">
        <v>1</v>
      </c>
      <c r="I47" s="16">
        <v>0</v>
      </c>
      <c r="J47" s="25">
        <v>0</v>
      </c>
      <c r="K47" s="16">
        <v>0</v>
      </c>
    </row>
    <row r="48" spans="1:11" x14ac:dyDescent="0.2">
      <c r="A48" s="14" t="s">
        <v>124</v>
      </c>
      <c r="B48" s="9" t="s">
        <v>125</v>
      </c>
      <c r="C48" s="16">
        <v>0</v>
      </c>
      <c r="D48" s="11" t="s">
        <v>1</v>
      </c>
      <c r="E48" s="16">
        <f>C48+'[1]AMCI 4_Meetings-F'!$E$48</f>
        <v>0</v>
      </c>
      <c r="F48" s="16">
        <v>0</v>
      </c>
      <c r="G48" s="25">
        <v>0</v>
      </c>
      <c r="H48" s="11" t="s">
        <v>1</v>
      </c>
      <c r="I48" s="16">
        <v>0</v>
      </c>
      <c r="J48" s="25">
        <v>0</v>
      </c>
      <c r="K48" s="16">
        <v>0</v>
      </c>
    </row>
    <row r="49" spans="1:11" x14ac:dyDescent="0.2">
      <c r="A49" s="14" t="s">
        <v>98</v>
      </c>
      <c r="B49" s="9" t="s">
        <v>126</v>
      </c>
      <c r="C49" s="16">
        <v>0</v>
      </c>
      <c r="D49" s="11" t="s">
        <v>1</v>
      </c>
      <c r="E49" s="16">
        <f>C49+'[1]AMCI 4_Meetings-F'!$E$49</f>
        <v>0</v>
      </c>
      <c r="F49" s="16">
        <v>0</v>
      </c>
      <c r="G49" s="25">
        <v>0</v>
      </c>
      <c r="H49" s="11" t="s">
        <v>1</v>
      </c>
      <c r="I49" s="16">
        <v>0</v>
      </c>
      <c r="J49" s="25">
        <v>0</v>
      </c>
      <c r="K49" s="16">
        <v>0</v>
      </c>
    </row>
    <row r="50" spans="1:11" x14ac:dyDescent="0.2">
      <c r="A50" s="14" t="s">
        <v>127</v>
      </c>
      <c r="B50" s="9" t="s">
        <v>128</v>
      </c>
      <c r="C50" s="16">
        <v>0</v>
      </c>
      <c r="D50" s="11" t="s">
        <v>1</v>
      </c>
      <c r="E50" s="16">
        <f>C50+'[1]AMCI 4_Meetings-F'!$E$50</f>
        <v>0</v>
      </c>
      <c r="F50" s="16">
        <v>0</v>
      </c>
      <c r="G50" s="25">
        <v>0</v>
      </c>
      <c r="H50" s="11" t="s">
        <v>1</v>
      </c>
      <c r="I50" s="16">
        <v>0</v>
      </c>
      <c r="J50" s="25">
        <v>0</v>
      </c>
      <c r="K50" s="16">
        <v>0</v>
      </c>
    </row>
    <row r="51" spans="1:11" x14ac:dyDescent="0.2">
      <c r="A51" s="14" t="s">
        <v>129</v>
      </c>
      <c r="B51" s="9" t="s">
        <v>130</v>
      </c>
      <c r="C51" s="16">
        <v>0</v>
      </c>
      <c r="D51" s="11" t="s">
        <v>1</v>
      </c>
      <c r="E51" s="16">
        <v>0</v>
      </c>
      <c r="F51" s="16">
        <v>0</v>
      </c>
      <c r="G51" s="25">
        <v>0</v>
      </c>
      <c r="H51" s="11" t="s">
        <v>1</v>
      </c>
      <c r="I51" s="16">
        <v>0</v>
      </c>
      <c r="J51" s="25">
        <v>0</v>
      </c>
      <c r="K51" s="16">
        <v>0</v>
      </c>
    </row>
    <row r="52" spans="1:11" x14ac:dyDescent="0.2">
      <c r="A52" s="14" t="s">
        <v>89</v>
      </c>
      <c r="B52" s="9" t="s">
        <v>131</v>
      </c>
      <c r="C52" s="16">
        <v>0</v>
      </c>
      <c r="D52" s="11" t="s">
        <v>1</v>
      </c>
      <c r="E52" s="16">
        <f>C52+'[1]AMCI 4_Meetings-F'!E51</f>
        <v>0</v>
      </c>
      <c r="F52" s="16">
        <v>0</v>
      </c>
      <c r="G52" s="25">
        <v>0</v>
      </c>
      <c r="H52" s="11" t="s">
        <v>1</v>
      </c>
      <c r="I52" s="16">
        <v>0</v>
      </c>
      <c r="J52" s="25">
        <v>0</v>
      </c>
      <c r="K52" s="16">
        <v>0</v>
      </c>
    </row>
    <row r="53" spans="1:11" x14ac:dyDescent="0.2">
      <c r="A53" s="14" t="s">
        <v>132</v>
      </c>
      <c r="B53" s="9" t="s">
        <v>133</v>
      </c>
      <c r="C53" s="16">
        <v>0</v>
      </c>
      <c r="D53" s="11" t="s">
        <v>1</v>
      </c>
      <c r="E53" s="16">
        <f>C53+'[1]AMCI 4_Meetings-F'!E52</f>
        <v>0</v>
      </c>
      <c r="F53" s="16">
        <v>0</v>
      </c>
      <c r="G53" s="25">
        <v>0</v>
      </c>
      <c r="H53" s="11" t="s">
        <v>1</v>
      </c>
      <c r="I53" s="16">
        <v>0</v>
      </c>
      <c r="J53" s="25">
        <v>0</v>
      </c>
      <c r="K53" s="16">
        <v>0</v>
      </c>
    </row>
    <row r="54" spans="1:11" x14ac:dyDescent="0.2">
      <c r="A54" s="14" t="s">
        <v>134</v>
      </c>
      <c r="B54" s="9" t="s">
        <v>135</v>
      </c>
      <c r="C54" s="16">
        <v>0</v>
      </c>
      <c r="D54" s="11" t="s">
        <v>1</v>
      </c>
      <c r="E54" s="16">
        <f>C54+'[1]AMCI 4_Meetings-F'!E53</f>
        <v>0</v>
      </c>
      <c r="F54" s="16">
        <v>0</v>
      </c>
      <c r="G54" s="25">
        <v>0</v>
      </c>
      <c r="H54" s="11" t="s">
        <v>1</v>
      </c>
      <c r="I54" s="16">
        <v>0</v>
      </c>
      <c r="J54" s="25">
        <v>0</v>
      </c>
      <c r="K54" s="16">
        <v>0</v>
      </c>
    </row>
    <row r="55" spans="1:11" x14ac:dyDescent="0.2">
      <c r="A55" s="14" t="s">
        <v>91</v>
      </c>
      <c r="B55" s="9" t="s">
        <v>136</v>
      </c>
      <c r="C55" s="16">
        <v>0</v>
      </c>
      <c r="D55" s="11" t="s">
        <v>1</v>
      </c>
      <c r="E55" s="16">
        <f>C55+'[1]AMCI 4_Meetings-F'!E54</f>
        <v>0</v>
      </c>
      <c r="F55" s="16">
        <v>0</v>
      </c>
      <c r="G55" s="25">
        <v>0</v>
      </c>
      <c r="H55" s="11" t="s">
        <v>1</v>
      </c>
      <c r="I55" s="16">
        <v>0</v>
      </c>
      <c r="J55" s="25">
        <v>0</v>
      </c>
      <c r="K55" s="16">
        <v>0</v>
      </c>
    </row>
    <row r="56" spans="1:11" x14ac:dyDescent="0.2">
      <c r="A56" s="14" t="s">
        <v>137</v>
      </c>
      <c r="B56" s="9" t="s">
        <v>138</v>
      </c>
      <c r="C56" s="16">
        <v>0</v>
      </c>
      <c r="D56" s="11" t="s">
        <v>1</v>
      </c>
      <c r="E56" s="16">
        <f>C56+'[1]AMCI 4_Meetings-F'!E55</f>
        <v>0</v>
      </c>
      <c r="F56" s="16">
        <v>0</v>
      </c>
      <c r="G56" s="25">
        <v>0</v>
      </c>
      <c r="H56" s="11" t="s">
        <v>1</v>
      </c>
      <c r="I56" s="16">
        <v>0</v>
      </c>
      <c r="J56" s="25">
        <v>0</v>
      </c>
      <c r="K56" s="16">
        <v>0</v>
      </c>
    </row>
    <row r="57" spans="1:11" x14ac:dyDescent="0.2">
      <c r="A57" s="14" t="s">
        <v>139</v>
      </c>
      <c r="B57" s="9" t="s">
        <v>140</v>
      </c>
      <c r="C57" s="16">
        <v>0</v>
      </c>
      <c r="D57" s="11" t="s">
        <v>1</v>
      </c>
      <c r="E57" s="16">
        <f>C57+'[1]AMCI 4_Meetings-F'!E56</f>
        <v>0</v>
      </c>
      <c r="F57" s="16">
        <v>0</v>
      </c>
      <c r="G57" s="25">
        <v>0</v>
      </c>
      <c r="H57" s="11" t="s">
        <v>1</v>
      </c>
      <c r="I57" s="16">
        <v>0</v>
      </c>
      <c r="J57" s="25">
        <v>0</v>
      </c>
      <c r="K57" s="16">
        <v>0</v>
      </c>
    </row>
    <row r="58" spans="1:11" x14ac:dyDescent="0.2">
      <c r="A58" s="9"/>
      <c r="B58" s="9"/>
      <c r="C58" s="17"/>
      <c r="D58" s="11" t="s">
        <v>1</v>
      </c>
      <c r="E58" s="17"/>
      <c r="F58" s="17"/>
      <c r="G58" s="17"/>
      <c r="H58" s="11" t="s">
        <v>1</v>
      </c>
      <c r="I58" s="17"/>
      <c r="J58" s="17"/>
      <c r="K58" s="17"/>
    </row>
    <row r="59" spans="1:11" x14ac:dyDescent="0.2">
      <c r="A59" s="12" t="s">
        <v>141</v>
      </c>
      <c r="B59" s="12"/>
      <c r="C59" s="18">
        <f>SUM(C47:C58)</f>
        <v>0</v>
      </c>
      <c r="D59" s="1" t="s">
        <v>1</v>
      </c>
      <c r="E59" s="18">
        <f>SUM(E47:E58)</f>
        <v>0</v>
      </c>
      <c r="F59" s="18">
        <f>SUM(F47:F58)</f>
        <v>0</v>
      </c>
      <c r="G59" s="35">
        <v>0</v>
      </c>
      <c r="H59" s="1" t="s">
        <v>1</v>
      </c>
      <c r="I59" s="18">
        <f>SUM(I47:I58)</f>
        <v>0</v>
      </c>
      <c r="J59" s="35">
        <v>0</v>
      </c>
      <c r="K59" s="18">
        <f>SUM(K47:K58)</f>
        <v>0</v>
      </c>
    </row>
    <row r="60" spans="1:11" x14ac:dyDescent="0.2">
      <c r="A60" s="9"/>
      <c r="B60" s="9"/>
      <c r="C60" s="10"/>
      <c r="D60" s="11" t="s">
        <v>1</v>
      </c>
      <c r="E60" s="10"/>
      <c r="F60" s="10"/>
      <c r="G60" s="10"/>
      <c r="H60" s="11" t="s">
        <v>1</v>
      </c>
      <c r="I60" s="10"/>
      <c r="J60" s="10"/>
      <c r="K60" s="10"/>
    </row>
    <row r="61" spans="1:11" x14ac:dyDescent="0.2">
      <c r="A61" s="9"/>
      <c r="B61" s="9"/>
      <c r="C61" s="10"/>
      <c r="D61" s="11" t="s">
        <v>1</v>
      </c>
      <c r="E61" s="10"/>
      <c r="F61" s="10"/>
      <c r="G61" s="10"/>
      <c r="H61" s="11" t="s">
        <v>1</v>
      </c>
      <c r="I61" s="10"/>
      <c r="J61" s="10"/>
      <c r="K61" s="10"/>
    </row>
    <row r="62" spans="1:11" x14ac:dyDescent="0.2">
      <c r="A62" s="12" t="s">
        <v>142</v>
      </c>
      <c r="B62" s="12"/>
      <c r="C62" s="13"/>
      <c r="D62" s="1" t="s">
        <v>1</v>
      </c>
      <c r="E62" s="13"/>
      <c r="F62" s="13"/>
      <c r="G62" s="13"/>
      <c r="H62" s="1" t="s">
        <v>1</v>
      </c>
      <c r="I62" s="13"/>
      <c r="J62" s="13"/>
      <c r="K62" s="13"/>
    </row>
    <row r="63" spans="1:11" x14ac:dyDescent="0.2">
      <c r="A63" s="14" t="s">
        <v>122</v>
      </c>
      <c r="B63" s="9" t="s">
        <v>143</v>
      </c>
      <c r="C63" s="16">
        <v>0</v>
      </c>
      <c r="D63" s="11" t="s">
        <v>1</v>
      </c>
      <c r="E63" s="16">
        <f>C63+'[1]AMCI 4_Meetings-F'!E62</f>
        <v>0</v>
      </c>
      <c r="F63" s="16">
        <v>0</v>
      </c>
      <c r="G63" s="25">
        <v>0</v>
      </c>
      <c r="H63" s="11" t="s">
        <v>1</v>
      </c>
      <c r="I63" s="16">
        <v>25000</v>
      </c>
      <c r="J63" s="25">
        <f t="shared" ref="J63:J75" si="4">+E63/I63</f>
        <v>0</v>
      </c>
      <c r="K63" s="16">
        <v>0</v>
      </c>
    </row>
    <row r="64" spans="1:11" x14ac:dyDescent="0.2">
      <c r="A64" s="14" t="s">
        <v>79</v>
      </c>
      <c r="B64" s="9" t="s">
        <v>144</v>
      </c>
      <c r="C64" s="16">
        <v>0</v>
      </c>
      <c r="D64" s="11" t="s">
        <v>1</v>
      </c>
      <c r="E64" s="16">
        <f>C64+'[1]AMCI 4_Meetings-F'!E63</f>
        <v>0</v>
      </c>
      <c r="F64" s="16">
        <v>0</v>
      </c>
      <c r="G64" s="25">
        <v>0</v>
      </c>
      <c r="H64" s="11" t="s">
        <v>1</v>
      </c>
      <c r="I64" s="16">
        <v>800</v>
      </c>
      <c r="J64" s="25">
        <f t="shared" si="4"/>
        <v>0</v>
      </c>
      <c r="K64" s="16">
        <v>0</v>
      </c>
    </row>
    <row r="65" spans="1:11" x14ac:dyDescent="0.2">
      <c r="A65" s="14" t="s">
        <v>145</v>
      </c>
      <c r="B65" s="9" t="s">
        <v>146</v>
      </c>
      <c r="C65" s="16">
        <v>0</v>
      </c>
      <c r="D65" s="11" t="s">
        <v>1</v>
      </c>
      <c r="E65" s="16">
        <f>C65+'[1]AMCI 4_Meetings-F'!E64</f>
        <v>0</v>
      </c>
      <c r="F65" s="16">
        <v>0</v>
      </c>
      <c r="G65" s="25">
        <v>0</v>
      </c>
      <c r="H65" s="11" t="s">
        <v>1</v>
      </c>
      <c r="I65" s="16">
        <v>0</v>
      </c>
      <c r="J65" s="25">
        <v>0</v>
      </c>
      <c r="K65" s="16">
        <v>0</v>
      </c>
    </row>
    <row r="66" spans="1:11" x14ac:dyDescent="0.2">
      <c r="A66" s="14" t="s">
        <v>147</v>
      </c>
      <c r="B66" s="9" t="s">
        <v>148</v>
      </c>
      <c r="C66" s="16">
        <v>0</v>
      </c>
      <c r="D66" s="11" t="s">
        <v>1</v>
      </c>
      <c r="E66" s="16">
        <f>C66+'[1]AMCI 4_Meetings-F'!E65</f>
        <v>0</v>
      </c>
      <c r="F66" s="16">
        <v>0</v>
      </c>
      <c r="G66" s="25">
        <v>0</v>
      </c>
      <c r="H66" s="11" t="s">
        <v>1</v>
      </c>
      <c r="I66" s="16">
        <v>1200</v>
      </c>
      <c r="J66" s="25">
        <f t="shared" si="4"/>
        <v>0</v>
      </c>
      <c r="K66" s="16">
        <v>0</v>
      </c>
    </row>
    <row r="67" spans="1:11" x14ac:dyDescent="0.2">
      <c r="A67" s="14" t="s">
        <v>124</v>
      </c>
      <c r="B67" s="9" t="s">
        <v>149</v>
      </c>
      <c r="C67" s="16">
        <v>0</v>
      </c>
      <c r="D67" s="11" t="s">
        <v>1</v>
      </c>
      <c r="E67" s="16">
        <f>C67+'[1]AMCI 4_Meetings-F'!E66</f>
        <v>0</v>
      </c>
      <c r="F67" s="16">
        <v>0</v>
      </c>
      <c r="G67" s="25">
        <v>0</v>
      </c>
      <c r="H67" s="11" t="s">
        <v>1</v>
      </c>
      <c r="I67" s="16">
        <v>0</v>
      </c>
      <c r="J67" s="25">
        <v>0</v>
      </c>
      <c r="K67" s="16">
        <v>0</v>
      </c>
    </row>
    <row r="68" spans="1:11" x14ac:dyDescent="0.2">
      <c r="A68" s="14" t="s">
        <v>150</v>
      </c>
      <c r="B68" s="9" t="s">
        <v>151</v>
      </c>
      <c r="C68" s="16">
        <v>0</v>
      </c>
      <c r="D68" s="11" t="s">
        <v>1</v>
      </c>
      <c r="E68" s="16">
        <f>C68+'[1]AMCI 4_Meetings-F'!E67</f>
        <v>0</v>
      </c>
      <c r="F68" s="16">
        <v>0</v>
      </c>
      <c r="G68" s="25">
        <v>0</v>
      </c>
      <c r="H68" s="11" t="s">
        <v>1</v>
      </c>
      <c r="I68" s="16">
        <v>0</v>
      </c>
      <c r="J68" s="25">
        <v>0</v>
      </c>
      <c r="K68" s="16">
        <v>0</v>
      </c>
    </row>
    <row r="69" spans="1:11" x14ac:dyDescent="0.2">
      <c r="A69" s="14" t="s">
        <v>152</v>
      </c>
      <c r="B69" s="9" t="s">
        <v>153</v>
      </c>
      <c r="C69" s="16">
        <v>0</v>
      </c>
      <c r="D69" s="11" t="s">
        <v>1</v>
      </c>
      <c r="E69" s="16">
        <f>C69+'[1]AMCI 4_Meetings-F'!E68</f>
        <v>0</v>
      </c>
      <c r="F69" s="16">
        <v>0</v>
      </c>
      <c r="G69" s="25">
        <v>0</v>
      </c>
      <c r="H69" s="11" t="s">
        <v>1</v>
      </c>
      <c r="I69" s="16">
        <v>15000</v>
      </c>
      <c r="J69" s="25">
        <f t="shared" si="4"/>
        <v>0</v>
      </c>
      <c r="K69" s="16">
        <v>0</v>
      </c>
    </row>
    <row r="70" spans="1:11" x14ac:dyDescent="0.2">
      <c r="A70" s="14" t="s">
        <v>154</v>
      </c>
      <c r="B70" s="9" t="s">
        <v>155</v>
      </c>
      <c r="C70" s="16">
        <v>125.4</v>
      </c>
      <c r="D70" s="11" t="s">
        <v>1</v>
      </c>
      <c r="E70" s="16">
        <f>C70+'[1]AMCI 4_Meetings-F'!E69</f>
        <v>125.4</v>
      </c>
      <c r="F70" s="16">
        <v>0</v>
      </c>
      <c r="G70" s="25">
        <v>0</v>
      </c>
      <c r="H70" s="11" t="s">
        <v>1</v>
      </c>
      <c r="I70" s="16">
        <v>0</v>
      </c>
      <c r="J70" s="25">
        <v>0</v>
      </c>
      <c r="K70" s="16">
        <v>0</v>
      </c>
    </row>
    <row r="71" spans="1:11" x14ac:dyDescent="0.2">
      <c r="A71" s="14" t="s">
        <v>132</v>
      </c>
      <c r="B71" s="9" t="s">
        <v>156</v>
      </c>
      <c r="C71" s="16">
        <v>0</v>
      </c>
      <c r="D71" s="11" t="s">
        <v>1</v>
      </c>
      <c r="E71" s="16">
        <f>C71+'[1]AMCI 4_Meetings-F'!E70</f>
        <v>0</v>
      </c>
      <c r="F71" s="16">
        <v>0</v>
      </c>
      <c r="G71" s="25">
        <v>0</v>
      </c>
      <c r="H71" s="11" t="s">
        <v>1</v>
      </c>
      <c r="I71" s="16">
        <v>0</v>
      </c>
      <c r="J71" s="25">
        <v>0</v>
      </c>
      <c r="K71" s="16">
        <v>0</v>
      </c>
    </row>
    <row r="72" spans="1:11" x14ac:dyDescent="0.2">
      <c r="A72" s="14" t="s">
        <v>157</v>
      </c>
      <c r="B72" s="9" t="s">
        <v>158</v>
      </c>
      <c r="C72" s="16">
        <v>0</v>
      </c>
      <c r="D72" s="11" t="s">
        <v>1</v>
      </c>
      <c r="E72" s="16">
        <f>C72+'[1]AMCI 4_Meetings-F'!E71</f>
        <v>0</v>
      </c>
      <c r="F72" s="16">
        <v>0</v>
      </c>
      <c r="G72" s="25">
        <v>0</v>
      </c>
      <c r="H72" s="11" t="s">
        <v>1</v>
      </c>
      <c r="I72" s="16">
        <v>0</v>
      </c>
      <c r="J72" s="25">
        <v>0</v>
      </c>
      <c r="K72" s="16">
        <v>0</v>
      </c>
    </row>
    <row r="73" spans="1:11" x14ac:dyDescent="0.2">
      <c r="A73" s="14" t="s">
        <v>134</v>
      </c>
      <c r="B73" s="9" t="s">
        <v>159</v>
      </c>
      <c r="C73" s="16">
        <v>0</v>
      </c>
      <c r="D73" s="11" t="s">
        <v>1</v>
      </c>
      <c r="E73" s="16">
        <f>C73+'[1]AMCI 4_Meetings-F'!E72</f>
        <v>0</v>
      </c>
      <c r="F73" s="16">
        <v>0</v>
      </c>
      <c r="G73" s="25">
        <v>0</v>
      </c>
      <c r="H73" s="11" t="s">
        <v>1</v>
      </c>
      <c r="I73" s="16">
        <v>10000</v>
      </c>
      <c r="J73" s="25">
        <f t="shared" si="4"/>
        <v>0</v>
      </c>
      <c r="K73" s="16">
        <v>0</v>
      </c>
    </row>
    <row r="74" spans="1:11" x14ac:dyDescent="0.2">
      <c r="A74" s="14" t="s">
        <v>91</v>
      </c>
      <c r="B74" s="9" t="s">
        <v>160</v>
      </c>
      <c r="C74" s="16">
        <v>0</v>
      </c>
      <c r="D74" s="11" t="s">
        <v>1</v>
      </c>
      <c r="E74" s="16">
        <f>C74+'[1]AMCI 4_Meetings-F'!E73</f>
        <v>0</v>
      </c>
      <c r="F74" s="16">
        <v>0</v>
      </c>
      <c r="G74" s="25">
        <v>0</v>
      </c>
      <c r="H74" s="11" t="s">
        <v>1</v>
      </c>
      <c r="I74" s="16">
        <v>4400</v>
      </c>
      <c r="J74" s="25">
        <f t="shared" si="4"/>
        <v>0</v>
      </c>
      <c r="K74" s="16">
        <v>0</v>
      </c>
    </row>
    <row r="75" spans="1:11" x14ac:dyDescent="0.2">
      <c r="A75" s="14" t="s">
        <v>137</v>
      </c>
      <c r="B75" s="9" t="s">
        <v>161</v>
      </c>
      <c r="C75" s="16">
        <v>0</v>
      </c>
      <c r="D75" s="11" t="s">
        <v>1</v>
      </c>
      <c r="E75" s="16">
        <f>C75+'[1]AMCI 4_Meetings-F'!E74</f>
        <v>0</v>
      </c>
      <c r="F75" s="16">
        <v>0</v>
      </c>
      <c r="G75" s="25">
        <v>0</v>
      </c>
      <c r="H75" s="11" t="s">
        <v>1</v>
      </c>
      <c r="I75" s="16">
        <v>500</v>
      </c>
      <c r="J75" s="25">
        <f t="shared" si="4"/>
        <v>0</v>
      </c>
      <c r="K75" s="16">
        <v>0</v>
      </c>
    </row>
    <row r="76" spans="1:11" x14ac:dyDescent="0.2">
      <c r="A76" s="9"/>
      <c r="B76" s="9"/>
      <c r="C76" s="17"/>
      <c r="D76" s="11" t="s">
        <v>1</v>
      </c>
      <c r="E76" s="17"/>
      <c r="F76" s="17"/>
      <c r="G76" s="17"/>
      <c r="H76" s="11" t="s">
        <v>1</v>
      </c>
      <c r="I76" s="17"/>
      <c r="J76" s="17"/>
      <c r="K76" s="17"/>
    </row>
    <row r="77" spans="1:11" x14ac:dyDescent="0.2">
      <c r="A77" s="12" t="s">
        <v>162</v>
      </c>
      <c r="B77" s="12"/>
      <c r="C77" s="18">
        <f>SUM(C63:C76)</f>
        <v>125.4</v>
      </c>
      <c r="D77" s="1" t="s">
        <v>1</v>
      </c>
      <c r="E77" s="18">
        <f>SUM(E63:E76)</f>
        <v>125.4</v>
      </c>
      <c r="F77" s="18">
        <f>SUM(F63:F76)</f>
        <v>0</v>
      </c>
      <c r="G77" s="35">
        <v>0</v>
      </c>
      <c r="H77" s="1" t="s">
        <v>1</v>
      </c>
      <c r="I77" s="18">
        <f>SUM(I63:I76)</f>
        <v>56900</v>
      </c>
      <c r="J77" s="35">
        <f>+E77/I77</f>
        <v>2.2038664323374342E-3</v>
      </c>
      <c r="K77" s="18">
        <f>SUM(K63:K76)</f>
        <v>0</v>
      </c>
    </row>
    <row r="78" spans="1:11" x14ac:dyDescent="0.2">
      <c r="A78" s="9"/>
      <c r="B78" s="9"/>
      <c r="C78" s="10"/>
      <c r="D78" s="11" t="s">
        <v>1</v>
      </c>
      <c r="E78" s="10"/>
      <c r="F78" s="10"/>
      <c r="G78" s="10"/>
      <c r="H78" s="11" t="s">
        <v>1</v>
      </c>
      <c r="I78" s="10"/>
      <c r="J78" s="10"/>
      <c r="K78" s="10"/>
    </row>
    <row r="79" spans="1:11" x14ac:dyDescent="0.2">
      <c r="A79" s="9"/>
      <c r="B79" s="9"/>
      <c r="C79" s="10"/>
      <c r="D79" s="11" t="s">
        <v>1</v>
      </c>
      <c r="E79" s="10"/>
      <c r="F79" s="10"/>
      <c r="G79" s="10"/>
      <c r="H79" s="11" t="s">
        <v>1</v>
      </c>
      <c r="I79" s="10"/>
      <c r="J79" s="10"/>
      <c r="K79" s="10"/>
    </row>
    <row r="80" spans="1:11" x14ac:dyDescent="0.2">
      <c r="A80" s="12" t="s">
        <v>163</v>
      </c>
      <c r="B80" s="12"/>
      <c r="C80" s="13"/>
      <c r="D80" s="1" t="s">
        <v>1</v>
      </c>
      <c r="E80" s="13"/>
      <c r="F80" s="13"/>
      <c r="G80" s="13"/>
      <c r="H80" s="1" t="s">
        <v>1</v>
      </c>
      <c r="I80" s="13"/>
      <c r="J80" s="13"/>
      <c r="K80" s="13"/>
    </row>
    <row r="81" spans="1:11" x14ac:dyDescent="0.2">
      <c r="A81" s="14" t="s">
        <v>122</v>
      </c>
      <c r="B81" s="9" t="s">
        <v>164</v>
      </c>
      <c r="C81" s="16">
        <v>25471.39</v>
      </c>
      <c r="D81" s="11" t="s">
        <v>1</v>
      </c>
      <c r="E81" s="16">
        <f>C81+'[1]AMCI 4_Meetings-F'!E80</f>
        <v>25471.39</v>
      </c>
      <c r="F81" s="16">
        <v>23500</v>
      </c>
      <c r="G81" s="25">
        <f t="shared" ref="G81:G97" si="5">E81/F81</f>
        <v>1.0838889361702126</v>
      </c>
      <c r="H81" s="11" t="s">
        <v>1</v>
      </c>
      <c r="I81" s="16">
        <v>23500</v>
      </c>
      <c r="J81" s="25">
        <f t="shared" ref="J81:J98" si="6">+E81/I81</f>
        <v>1.0838889361702126</v>
      </c>
      <c r="K81" s="16">
        <v>7468</v>
      </c>
    </row>
    <row r="82" spans="1:11" x14ac:dyDescent="0.2">
      <c r="A82" s="14" t="s">
        <v>165</v>
      </c>
      <c r="B82" s="9" t="s">
        <v>166</v>
      </c>
      <c r="C82" s="16">
        <v>297.56</v>
      </c>
      <c r="D82" s="11" t="s">
        <v>1</v>
      </c>
      <c r="E82" s="16">
        <f>C82+'[1]AMCI 4_Meetings-F'!E81</f>
        <v>666.91000000000008</v>
      </c>
      <c r="F82" s="16">
        <v>500</v>
      </c>
      <c r="G82" s="25">
        <f t="shared" si="5"/>
        <v>1.3338200000000002</v>
      </c>
      <c r="H82" s="11" t="s">
        <v>1</v>
      </c>
      <c r="I82" s="16">
        <v>500</v>
      </c>
      <c r="J82" s="25">
        <f t="shared" si="6"/>
        <v>1.3338200000000002</v>
      </c>
      <c r="K82" s="16">
        <v>367</v>
      </c>
    </row>
    <row r="83" spans="1:11" x14ac:dyDescent="0.2">
      <c r="A83" s="14" t="s">
        <v>145</v>
      </c>
      <c r="B83" s="9" t="s">
        <v>167</v>
      </c>
      <c r="C83" s="16">
        <v>0</v>
      </c>
      <c r="D83" s="11" t="s">
        <v>1</v>
      </c>
      <c r="E83" s="16">
        <f>C83+'[1]AMCI 4_Meetings-F'!E82</f>
        <v>0</v>
      </c>
      <c r="F83" s="16">
        <v>0</v>
      </c>
      <c r="G83" s="25">
        <v>0</v>
      </c>
      <c r="H83" s="11" t="s">
        <v>1</v>
      </c>
      <c r="I83" s="16">
        <v>0</v>
      </c>
      <c r="J83" s="25">
        <v>0</v>
      </c>
      <c r="K83" s="16">
        <v>0</v>
      </c>
    </row>
    <row r="84" spans="1:11" x14ac:dyDescent="0.2">
      <c r="A84" s="14" t="s">
        <v>147</v>
      </c>
      <c r="B84" s="9" t="s">
        <v>168</v>
      </c>
      <c r="C84" s="16">
        <v>0</v>
      </c>
      <c r="D84" s="11" t="s">
        <v>1</v>
      </c>
      <c r="E84" s="16">
        <f>C84+'[1]AMCI 4_Meetings-F'!E83</f>
        <v>0</v>
      </c>
      <c r="F84" s="16">
        <v>820</v>
      </c>
      <c r="G84" s="25">
        <f t="shared" si="5"/>
        <v>0</v>
      </c>
      <c r="H84" s="11" t="s">
        <v>1</v>
      </c>
      <c r="I84" s="16">
        <v>820</v>
      </c>
      <c r="J84" s="25">
        <f t="shared" si="6"/>
        <v>0</v>
      </c>
      <c r="K84" s="16">
        <v>500</v>
      </c>
    </row>
    <row r="85" spans="1:11" x14ac:dyDescent="0.2">
      <c r="A85" s="14" t="s">
        <v>124</v>
      </c>
      <c r="B85" s="9" t="s">
        <v>169</v>
      </c>
      <c r="C85" s="16">
        <v>22326.560000000001</v>
      </c>
      <c r="D85" s="11" t="s">
        <v>1</v>
      </c>
      <c r="E85" s="16">
        <f>C85+'[1]AMCI 4_Meetings-F'!E84</f>
        <v>22326.560000000001</v>
      </c>
      <c r="F85" s="16">
        <v>22000</v>
      </c>
      <c r="G85" s="25">
        <f t="shared" si="5"/>
        <v>1.0148436363636364</v>
      </c>
      <c r="H85" s="11" t="s">
        <v>1</v>
      </c>
      <c r="I85" s="16">
        <v>22000</v>
      </c>
      <c r="J85" s="25">
        <f t="shared" si="6"/>
        <v>1.0148436363636364</v>
      </c>
      <c r="K85" s="16">
        <v>1953</v>
      </c>
    </row>
    <row r="86" spans="1:11" x14ac:dyDescent="0.2">
      <c r="A86" s="14" t="s">
        <v>150</v>
      </c>
      <c r="B86" s="9" t="s">
        <v>170</v>
      </c>
      <c r="C86" s="16">
        <v>553.20000000000005</v>
      </c>
      <c r="D86" s="11" t="s">
        <v>1</v>
      </c>
      <c r="E86" s="16">
        <f>C86+'[1]AMCI 4_Meetings-F'!E85</f>
        <v>1256.42</v>
      </c>
      <c r="F86" s="16">
        <v>0</v>
      </c>
      <c r="G86" s="25">
        <v>0</v>
      </c>
      <c r="H86" s="11" t="s">
        <v>1</v>
      </c>
      <c r="I86" s="16">
        <v>3200</v>
      </c>
      <c r="J86" s="25">
        <f t="shared" si="6"/>
        <v>0.39263125000000004</v>
      </c>
      <c r="K86" s="16">
        <v>0</v>
      </c>
    </row>
    <row r="87" spans="1:11" x14ac:dyDescent="0.2">
      <c r="A87" s="14" t="s">
        <v>152</v>
      </c>
      <c r="B87" s="9" t="s">
        <v>171</v>
      </c>
      <c r="C87" s="16">
        <v>0</v>
      </c>
      <c r="D87" s="11" t="s">
        <v>1</v>
      </c>
      <c r="E87" s="16">
        <f>C87+'[1]AMCI 4_Meetings-F'!E86</f>
        <v>0</v>
      </c>
      <c r="F87" s="16">
        <v>130000</v>
      </c>
      <c r="G87" s="25">
        <f t="shared" si="5"/>
        <v>0</v>
      </c>
      <c r="H87" s="11" t="s">
        <v>1</v>
      </c>
      <c r="I87" s="16">
        <v>130000</v>
      </c>
      <c r="J87" s="25">
        <f t="shared" si="6"/>
        <v>0</v>
      </c>
      <c r="K87" s="16">
        <v>0</v>
      </c>
    </row>
    <row r="88" spans="1:11" x14ac:dyDescent="0.2">
      <c r="A88" s="14" t="s">
        <v>154</v>
      </c>
      <c r="B88" s="9" t="s">
        <v>172</v>
      </c>
      <c r="C88" s="16">
        <v>0</v>
      </c>
      <c r="D88" s="11" t="s">
        <v>1</v>
      </c>
      <c r="E88" s="16">
        <f>C88+'[1]AMCI 4_Meetings-F'!E87</f>
        <v>1081.81</v>
      </c>
      <c r="F88" s="16">
        <v>2000</v>
      </c>
      <c r="G88" s="25">
        <f t="shared" si="5"/>
        <v>0.54090499999999997</v>
      </c>
      <c r="H88" s="11" t="s">
        <v>1</v>
      </c>
      <c r="I88" s="16">
        <v>2000</v>
      </c>
      <c r="J88" s="25">
        <f t="shared" si="6"/>
        <v>0.54090499999999997</v>
      </c>
      <c r="K88" s="16">
        <v>1096</v>
      </c>
    </row>
    <row r="89" spans="1:11" x14ac:dyDescent="0.2">
      <c r="A89" s="14" t="s">
        <v>87</v>
      </c>
      <c r="B89" s="9" t="s">
        <v>173</v>
      </c>
      <c r="C89" s="16">
        <v>536.6</v>
      </c>
      <c r="D89" s="11" t="s">
        <v>1</v>
      </c>
      <c r="E89" s="16">
        <f>C89+'[1]AMCI 4_Meetings-F'!E88</f>
        <v>536.6</v>
      </c>
      <c r="F89" s="16">
        <v>100</v>
      </c>
      <c r="G89" s="25">
        <f t="shared" si="5"/>
        <v>5.3660000000000005</v>
      </c>
      <c r="H89" s="11" t="s">
        <v>1</v>
      </c>
      <c r="I89" s="16">
        <v>100</v>
      </c>
      <c r="J89" s="25">
        <f t="shared" si="6"/>
        <v>5.3660000000000005</v>
      </c>
      <c r="K89" s="16">
        <v>100</v>
      </c>
    </row>
    <row r="90" spans="1:11" x14ac:dyDescent="0.2">
      <c r="A90" s="14" t="s">
        <v>129</v>
      </c>
      <c r="B90" s="9"/>
      <c r="C90" s="16">
        <v>0</v>
      </c>
      <c r="D90" s="11"/>
      <c r="E90" s="16">
        <f>C90+'[1]AMCI 4_Meetings-F'!E89</f>
        <v>402.85</v>
      </c>
      <c r="F90" s="16">
        <v>400</v>
      </c>
      <c r="G90" s="25">
        <f t="shared" si="5"/>
        <v>1.007125</v>
      </c>
      <c r="H90" s="11"/>
      <c r="I90" s="16"/>
      <c r="J90" s="25">
        <v>0</v>
      </c>
      <c r="K90" s="16">
        <v>508</v>
      </c>
    </row>
    <row r="91" spans="1:11" x14ac:dyDescent="0.2">
      <c r="A91" s="14" t="s">
        <v>89</v>
      </c>
      <c r="B91" s="9" t="s">
        <v>174</v>
      </c>
      <c r="C91" s="16">
        <v>380</v>
      </c>
      <c r="D91" s="11" t="s">
        <v>1</v>
      </c>
      <c r="E91" s="16">
        <f>C91+'[1]AMCI 4_Meetings-F'!E90</f>
        <v>409.77</v>
      </c>
      <c r="F91" s="16">
        <v>0</v>
      </c>
      <c r="G91" s="25">
        <v>0</v>
      </c>
      <c r="H91" s="11" t="s">
        <v>1</v>
      </c>
      <c r="I91" s="16">
        <v>400</v>
      </c>
      <c r="J91" s="25">
        <f t="shared" si="6"/>
        <v>1.0244249999999999</v>
      </c>
      <c r="K91" s="16">
        <v>0</v>
      </c>
    </row>
    <row r="92" spans="1:11" x14ac:dyDescent="0.2">
      <c r="A92" s="14" t="s">
        <v>132</v>
      </c>
      <c r="B92" s="9" t="s">
        <v>175</v>
      </c>
      <c r="C92" s="16">
        <v>303.8</v>
      </c>
      <c r="D92" s="11" t="s">
        <v>1</v>
      </c>
      <c r="E92" s="16">
        <f>C92+'[1]AMCI 4_Meetings-F'!E91</f>
        <v>432.06</v>
      </c>
      <c r="F92" s="16">
        <v>150</v>
      </c>
      <c r="G92" s="25">
        <v>0</v>
      </c>
      <c r="H92" s="11" t="s">
        <v>1</v>
      </c>
      <c r="I92" s="16">
        <v>150</v>
      </c>
      <c r="J92" s="25">
        <f t="shared" si="6"/>
        <v>2.8803999999999998</v>
      </c>
      <c r="K92" s="16">
        <v>76</v>
      </c>
    </row>
    <row r="93" spans="1:11" x14ac:dyDescent="0.2">
      <c r="A93" s="14" t="s">
        <v>176</v>
      </c>
      <c r="B93" s="9" t="s">
        <v>177</v>
      </c>
      <c r="C93" s="16">
        <v>0</v>
      </c>
      <c r="D93" s="11" t="s">
        <v>1</v>
      </c>
      <c r="E93" s="16">
        <f>C93+'[1]AMCI 4_Meetings-F'!E92</f>
        <v>0</v>
      </c>
      <c r="F93" s="16">
        <v>0</v>
      </c>
      <c r="G93" s="25">
        <v>0</v>
      </c>
      <c r="H93" s="11" t="s">
        <v>1</v>
      </c>
      <c r="I93" s="16">
        <v>0</v>
      </c>
      <c r="J93" s="25">
        <v>0</v>
      </c>
      <c r="K93" s="16">
        <v>2491</v>
      </c>
    </row>
    <row r="94" spans="1:11" x14ac:dyDescent="0.2">
      <c r="A94" s="14" t="s">
        <v>178</v>
      </c>
      <c r="B94" s="9" t="s">
        <v>179</v>
      </c>
      <c r="C94" s="16">
        <v>0</v>
      </c>
      <c r="D94" s="11" t="s">
        <v>1</v>
      </c>
      <c r="E94" s="16">
        <f>C94+'[1]AMCI 4_Meetings-F'!E93</f>
        <v>818.53</v>
      </c>
      <c r="F94" s="16">
        <v>0</v>
      </c>
      <c r="G94" s="25">
        <v>0</v>
      </c>
      <c r="H94" s="11" t="s">
        <v>1</v>
      </c>
      <c r="I94" s="16">
        <v>0</v>
      </c>
      <c r="J94" s="25">
        <v>0</v>
      </c>
      <c r="K94" s="16">
        <v>1156</v>
      </c>
    </row>
    <row r="95" spans="1:11" x14ac:dyDescent="0.2">
      <c r="A95" s="14" t="s">
        <v>157</v>
      </c>
      <c r="B95" s="9" t="s">
        <v>180</v>
      </c>
      <c r="C95" s="16">
        <v>445.01</v>
      </c>
      <c r="D95" s="11" t="s">
        <v>1</v>
      </c>
      <c r="E95" s="16">
        <f>C95+'[1]AMCI 4_Meetings-F'!E94</f>
        <v>445.01</v>
      </c>
      <c r="F95" s="16">
        <v>300</v>
      </c>
      <c r="G95" s="25">
        <v>0</v>
      </c>
      <c r="H95" s="11" t="s">
        <v>1</v>
      </c>
      <c r="I95" s="16">
        <v>300</v>
      </c>
      <c r="J95" s="25">
        <f t="shared" si="6"/>
        <v>1.4833666666666667</v>
      </c>
      <c r="K95" s="16">
        <v>0</v>
      </c>
    </row>
    <row r="96" spans="1:11" x14ac:dyDescent="0.2">
      <c r="A96" s="14" t="s">
        <v>134</v>
      </c>
      <c r="B96" s="9" t="s">
        <v>181</v>
      </c>
      <c r="C96" s="16">
        <v>17874.490000000002</v>
      </c>
      <c r="D96" s="11" t="s">
        <v>1</v>
      </c>
      <c r="E96" s="16">
        <f>C96+'[1]AMCI 4_Meetings-F'!E95</f>
        <v>23574.49</v>
      </c>
      <c r="F96" s="16">
        <v>25000</v>
      </c>
      <c r="G96" s="25">
        <f t="shared" si="5"/>
        <v>0.94297960000000003</v>
      </c>
      <c r="H96" s="11" t="s">
        <v>1</v>
      </c>
      <c r="I96" s="16">
        <v>25000</v>
      </c>
      <c r="J96" s="25">
        <f t="shared" si="6"/>
        <v>0.94297960000000003</v>
      </c>
      <c r="K96" s="16">
        <v>11983</v>
      </c>
    </row>
    <row r="97" spans="1:11" x14ac:dyDescent="0.2">
      <c r="A97" s="14" t="s">
        <v>91</v>
      </c>
      <c r="B97" s="9" t="s">
        <v>182</v>
      </c>
      <c r="C97" s="16">
        <v>1571.06</v>
      </c>
      <c r="D97" s="11" t="s">
        <v>1</v>
      </c>
      <c r="E97" s="16">
        <f>C97+'[1]AMCI 4_Meetings-F'!E96</f>
        <v>6680.92</v>
      </c>
      <c r="F97" s="16">
        <v>4000</v>
      </c>
      <c r="G97" s="25">
        <f t="shared" si="5"/>
        <v>1.6702300000000001</v>
      </c>
      <c r="H97" s="11" t="s">
        <v>1</v>
      </c>
      <c r="I97" s="16">
        <v>4000</v>
      </c>
      <c r="J97" s="25">
        <f t="shared" si="6"/>
        <v>1.6702300000000001</v>
      </c>
      <c r="K97" s="16">
        <v>5075</v>
      </c>
    </row>
    <row r="98" spans="1:11" x14ac:dyDescent="0.2">
      <c r="A98" s="14" t="s">
        <v>183</v>
      </c>
      <c r="B98" s="9" t="s">
        <v>184</v>
      </c>
      <c r="C98" s="16">
        <v>0</v>
      </c>
      <c r="D98" s="11" t="s">
        <v>1</v>
      </c>
      <c r="E98" s="16">
        <f>C98+'[1]AMCI 4_Meetings-F'!E97</f>
        <v>189.95</v>
      </c>
      <c r="F98" s="16">
        <v>200</v>
      </c>
      <c r="G98" s="25">
        <v>0</v>
      </c>
      <c r="H98" s="11" t="s">
        <v>1</v>
      </c>
      <c r="I98" s="16">
        <v>200</v>
      </c>
      <c r="J98" s="25">
        <f t="shared" si="6"/>
        <v>0.94974999999999998</v>
      </c>
      <c r="K98" s="16">
        <v>127</v>
      </c>
    </row>
    <row r="99" spans="1:11" x14ac:dyDescent="0.2">
      <c r="A99" s="9"/>
      <c r="B99" s="9"/>
      <c r="C99" s="17"/>
      <c r="D99" s="11" t="s">
        <v>1</v>
      </c>
      <c r="E99" s="17"/>
      <c r="F99" s="17"/>
      <c r="G99" s="17"/>
      <c r="H99" s="11" t="s">
        <v>1</v>
      </c>
      <c r="I99" s="17"/>
      <c r="J99" s="17"/>
      <c r="K99" s="17"/>
    </row>
    <row r="100" spans="1:11" x14ac:dyDescent="0.2">
      <c r="A100" s="12" t="s">
        <v>185</v>
      </c>
      <c r="B100" s="12"/>
      <c r="C100" s="18">
        <f>SUM(C81:C99)</f>
        <v>69759.67</v>
      </c>
      <c r="D100" s="1" t="s">
        <v>1</v>
      </c>
      <c r="E100" s="18">
        <f>SUM(E81:E99)</f>
        <v>84293.26999999999</v>
      </c>
      <c r="F100" s="18">
        <f>SUM(F81:F99)</f>
        <v>208970</v>
      </c>
      <c r="G100" s="35">
        <v>0</v>
      </c>
      <c r="H100" s="1" t="s">
        <v>1</v>
      </c>
      <c r="I100" s="18">
        <f>SUM(I81:I99)</f>
        <v>212170</v>
      </c>
      <c r="J100" s="35">
        <f>+E100/I100</f>
        <v>0.39729118159966059</v>
      </c>
      <c r="K100" s="18">
        <f>SUM(K81:K98)</f>
        <v>32900</v>
      </c>
    </row>
    <row r="101" spans="1:11" x14ac:dyDescent="0.2">
      <c r="A101" s="9"/>
      <c r="B101" s="9"/>
      <c r="C101" s="10"/>
      <c r="D101" s="11" t="s">
        <v>1</v>
      </c>
      <c r="E101" s="10"/>
      <c r="F101" s="10"/>
      <c r="G101" s="10"/>
      <c r="H101" s="11" t="s">
        <v>1</v>
      </c>
      <c r="I101" s="10"/>
      <c r="J101" s="10"/>
      <c r="K101" s="10"/>
    </row>
    <row r="102" spans="1:11" x14ac:dyDescent="0.2">
      <c r="A102" s="9"/>
      <c r="B102" s="9"/>
      <c r="C102" s="10"/>
      <c r="D102" s="11" t="s">
        <v>1</v>
      </c>
      <c r="E102" s="10"/>
      <c r="F102" s="10"/>
      <c r="G102" s="10"/>
      <c r="H102" s="11" t="s">
        <v>1</v>
      </c>
      <c r="I102" s="10"/>
      <c r="J102" s="10"/>
      <c r="K102" s="10"/>
    </row>
    <row r="103" spans="1:11" x14ac:dyDescent="0.2">
      <c r="A103" s="12" t="s">
        <v>117</v>
      </c>
      <c r="B103" s="12"/>
      <c r="C103" s="13"/>
      <c r="D103" s="1" t="s">
        <v>1</v>
      </c>
      <c r="E103" s="13"/>
      <c r="F103" s="13"/>
      <c r="G103" s="13"/>
      <c r="H103" s="1" t="s">
        <v>1</v>
      </c>
      <c r="I103" s="13"/>
      <c r="J103" s="13"/>
      <c r="K103" s="13"/>
    </row>
    <row r="104" spans="1:11" x14ac:dyDescent="0.2">
      <c r="A104" s="14" t="s">
        <v>134</v>
      </c>
      <c r="B104" s="9" t="s">
        <v>186</v>
      </c>
      <c r="C104" s="16">
        <v>0</v>
      </c>
      <c r="D104" s="11" t="s">
        <v>1</v>
      </c>
      <c r="E104" s="16">
        <f>C104+'[1]AMCI 4_Meetings-F'!$E$103</f>
        <v>0</v>
      </c>
      <c r="F104" s="16">
        <v>0</v>
      </c>
      <c r="G104" s="25">
        <v>0</v>
      </c>
      <c r="H104" s="11" t="s">
        <v>1</v>
      </c>
      <c r="I104" s="16">
        <v>10000</v>
      </c>
      <c r="J104" s="25">
        <f t="shared" ref="J104" si="7">+E104/I104</f>
        <v>0</v>
      </c>
      <c r="K104" s="16">
        <v>0</v>
      </c>
    </row>
    <row r="105" spans="1:11" x14ac:dyDescent="0.2">
      <c r="A105" s="9"/>
      <c r="B105" s="9"/>
      <c r="C105" s="17"/>
      <c r="D105" s="11" t="s">
        <v>1</v>
      </c>
      <c r="E105" s="17"/>
      <c r="F105" s="17"/>
      <c r="G105" s="17"/>
      <c r="H105" s="11" t="s">
        <v>1</v>
      </c>
      <c r="I105" s="17"/>
      <c r="J105" s="17"/>
      <c r="K105" s="17"/>
    </row>
    <row r="106" spans="1:11" x14ac:dyDescent="0.2">
      <c r="A106" s="12" t="s">
        <v>187</v>
      </c>
      <c r="B106" s="12"/>
      <c r="C106" s="18">
        <f>SUM(C104:C105)</f>
        <v>0</v>
      </c>
      <c r="D106" s="1" t="s">
        <v>1</v>
      </c>
      <c r="E106" s="18">
        <f>SUM(E104:E105)</f>
        <v>0</v>
      </c>
      <c r="F106" s="18">
        <f>SUM(F104:F105)</f>
        <v>0</v>
      </c>
      <c r="G106" s="35">
        <v>0</v>
      </c>
      <c r="H106" s="1" t="s">
        <v>1</v>
      </c>
      <c r="I106" s="18">
        <f>SUM(I104:I105)</f>
        <v>10000</v>
      </c>
      <c r="J106" s="35">
        <f>+E106/I106</f>
        <v>0</v>
      </c>
      <c r="K106" s="18">
        <f>SUM(K104:K105)</f>
        <v>0</v>
      </c>
    </row>
    <row r="107" spans="1:11" x14ac:dyDescent="0.2">
      <c r="A107" s="9"/>
      <c r="B107" s="9"/>
      <c r="C107" s="17"/>
      <c r="D107" s="11" t="s">
        <v>1</v>
      </c>
      <c r="E107" s="17"/>
      <c r="F107" s="17"/>
      <c r="G107" s="17"/>
      <c r="H107" s="11" t="s">
        <v>1</v>
      </c>
      <c r="I107" s="17"/>
      <c r="J107" s="17"/>
      <c r="K107" s="17"/>
    </row>
    <row r="108" spans="1:11" x14ac:dyDescent="0.2">
      <c r="A108" s="22" t="s">
        <v>58</v>
      </c>
      <c r="B108" s="22"/>
      <c r="C108" s="27">
        <f>C59+C77+C100+C106</f>
        <v>69885.069999999992</v>
      </c>
      <c r="D108" s="24" t="s">
        <v>1</v>
      </c>
      <c r="E108" s="27">
        <f>E59+E77+E100+E106</f>
        <v>84418.669999999984</v>
      </c>
      <c r="F108" s="27">
        <f>+F106+F100+F77+F59</f>
        <v>208970</v>
      </c>
      <c r="G108" s="28">
        <v>0</v>
      </c>
      <c r="H108" s="24" t="s">
        <v>1</v>
      </c>
      <c r="I108" s="27">
        <f>+I106+I100+I77+I59</f>
        <v>279070</v>
      </c>
      <c r="J108" s="35">
        <f>+E108/I108</f>
        <v>0.30249998208334822</v>
      </c>
      <c r="K108" s="27">
        <f>+K106+K100+K77+K59</f>
        <v>32900</v>
      </c>
    </row>
    <row r="109" spans="1:11" x14ac:dyDescent="0.2">
      <c r="A109" s="9"/>
      <c r="B109" s="9"/>
      <c r="C109" s="10"/>
      <c r="D109" s="11" t="s">
        <v>1</v>
      </c>
      <c r="E109" s="10"/>
      <c r="F109" s="10"/>
      <c r="G109" s="10"/>
      <c r="H109" s="11" t="s">
        <v>1</v>
      </c>
      <c r="I109" s="10"/>
      <c r="J109" s="10"/>
      <c r="K109" s="10"/>
    </row>
    <row r="110" spans="1:11" x14ac:dyDescent="0.2">
      <c r="A110" s="9"/>
      <c r="B110" s="9"/>
      <c r="C110" s="17"/>
      <c r="D110" s="11" t="s">
        <v>1</v>
      </c>
      <c r="E110" s="17"/>
      <c r="F110" s="17"/>
      <c r="G110" s="17"/>
      <c r="H110" s="11" t="s">
        <v>1</v>
      </c>
      <c r="I110" s="17"/>
      <c r="J110" s="17"/>
      <c r="K110" s="17"/>
    </row>
    <row r="111" spans="1:11" x14ac:dyDescent="0.2">
      <c r="A111" s="30" t="s">
        <v>378</v>
      </c>
      <c r="B111" s="30"/>
      <c r="C111" s="31">
        <f>C40-C108</f>
        <v>-54834.569999999992</v>
      </c>
      <c r="D111" s="32" t="s">
        <v>1</v>
      </c>
      <c r="E111" s="31">
        <f>E40-E108</f>
        <v>57388.830000000016</v>
      </c>
      <c r="F111" s="31">
        <f>-F108+F40</f>
        <v>88530</v>
      </c>
      <c r="G111" s="33">
        <v>0</v>
      </c>
      <c r="H111" s="32" t="s">
        <v>1</v>
      </c>
      <c r="I111" s="31">
        <f>-I108+I40</f>
        <v>127085</v>
      </c>
      <c r="J111" s="33">
        <f>+E111/I111</f>
        <v>0.45157831372703322</v>
      </c>
      <c r="K111" s="31">
        <f>-K108+K40</f>
        <v>82108</v>
      </c>
    </row>
    <row r="112" spans="1:11" x14ac:dyDescent="0.2">
      <c r="A112" s="9"/>
      <c r="B112" s="9"/>
      <c r="C112" s="29"/>
      <c r="D112" s="11" t="s">
        <v>1</v>
      </c>
      <c r="E112" s="29"/>
      <c r="F112" s="29"/>
      <c r="G112" s="29"/>
      <c r="H112" s="11" t="s">
        <v>1</v>
      </c>
      <c r="I112" s="29"/>
      <c r="J112" s="29"/>
      <c r="K112" s="29"/>
    </row>
  </sheetData>
  <mergeCells count="2">
    <mergeCell ref="E1:G1"/>
    <mergeCell ref="I1:K1"/>
  </mergeCells>
  <printOptions horizontalCentered="1"/>
  <pageMargins left="0.75" right="0.75" top="0.75" bottom="0.25" header="0.03" footer="0"/>
  <pageSetup scale="50" pageOrder="overThenDown" orientation="portrait" r:id="rId1"/>
  <headerFooter>
    <oddHeader>&amp;C&amp;"Arial,Bold Italic"&amp;12&amp;K000000Association Management Company Institute
Meetings
For the Two Months Ended 2/28/2019&amp;R&amp;G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1"/>
  <sheetViews>
    <sheetView view="pageLayout" topLeftCell="A19" zoomScaleNormal="100" workbookViewId="0">
      <selection activeCell="E31" sqref="E31"/>
    </sheetView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3" t="s">
        <v>36</v>
      </c>
      <c r="F1" s="53"/>
      <c r="G1" s="53"/>
      <c r="I1" s="53" t="s">
        <v>39</v>
      </c>
      <c r="J1" s="53"/>
      <c r="K1" s="5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397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9" t="s">
        <v>188</v>
      </c>
      <c r="B8" s="9" t="s">
        <v>189</v>
      </c>
      <c r="C8" s="15">
        <v>6400</v>
      </c>
      <c r="D8" s="11" t="s">
        <v>1</v>
      </c>
      <c r="E8" s="15">
        <f>C8+'[1]AMCI 5_Accreditation-F'!$E$8</f>
        <v>10250</v>
      </c>
      <c r="F8" s="15">
        <v>8250</v>
      </c>
      <c r="G8" s="25">
        <f>+E8/F8</f>
        <v>1.2424242424242424</v>
      </c>
      <c r="H8" s="11" t="s">
        <v>1</v>
      </c>
      <c r="I8" s="15">
        <v>43950</v>
      </c>
      <c r="J8" s="25">
        <f>+E8/I8</f>
        <v>0.23321956769055746</v>
      </c>
      <c r="K8" s="15">
        <v>9350</v>
      </c>
    </row>
    <row r="9" spans="1:11" x14ac:dyDescent="0.2">
      <c r="A9" s="9" t="s">
        <v>190</v>
      </c>
      <c r="B9" s="9" t="s">
        <v>191</v>
      </c>
      <c r="C9" s="16">
        <v>2800</v>
      </c>
      <c r="D9" s="11" t="s">
        <v>1</v>
      </c>
      <c r="E9" s="16">
        <f>C9+'[1]AMCI 5_Accreditation-F'!$E$9</f>
        <v>4200</v>
      </c>
      <c r="F9" s="16">
        <v>1400</v>
      </c>
      <c r="G9" s="25">
        <f>+E9/F9</f>
        <v>3</v>
      </c>
      <c r="H9" s="11" t="s">
        <v>1</v>
      </c>
      <c r="I9" s="16">
        <v>4200</v>
      </c>
      <c r="J9" s="25">
        <f t="shared" ref="J9:J10" si="0">+E9/I9</f>
        <v>1</v>
      </c>
      <c r="K9" s="16">
        <v>0</v>
      </c>
    </row>
    <row r="10" spans="1:11" x14ac:dyDescent="0.2">
      <c r="A10" s="9" t="s">
        <v>100</v>
      </c>
      <c r="B10" s="9" t="s">
        <v>192</v>
      </c>
      <c r="C10" s="16">
        <v>0</v>
      </c>
      <c r="D10" s="11" t="s">
        <v>1</v>
      </c>
      <c r="E10" s="16">
        <f>C10+'[1]AMCI 5_Accreditation-F'!$E$10</f>
        <v>800</v>
      </c>
      <c r="F10" s="16">
        <v>500</v>
      </c>
      <c r="G10" s="25"/>
      <c r="H10" s="11" t="s">
        <v>1</v>
      </c>
      <c r="I10" s="16">
        <v>500</v>
      </c>
      <c r="J10" s="25">
        <f t="shared" si="0"/>
        <v>1.6</v>
      </c>
      <c r="K10" s="16">
        <v>200</v>
      </c>
    </row>
    <row r="11" spans="1:11" x14ac:dyDescent="0.2">
      <c r="A11" s="9"/>
      <c r="B11" s="9"/>
      <c r="C11" s="17"/>
      <c r="D11" s="11" t="s">
        <v>1</v>
      </c>
      <c r="E11" s="17"/>
      <c r="F11" s="17"/>
      <c r="G11" s="17"/>
      <c r="H11" s="11" t="s">
        <v>1</v>
      </c>
      <c r="I11" s="17"/>
      <c r="J11" s="17"/>
      <c r="K11" s="17"/>
    </row>
    <row r="12" spans="1:11" x14ac:dyDescent="0.2">
      <c r="A12" s="22" t="s">
        <v>50</v>
      </c>
      <c r="B12" s="22"/>
      <c r="C12" s="27">
        <f>SUM(C8:C11)</f>
        <v>9200</v>
      </c>
      <c r="D12" s="24" t="s">
        <v>1</v>
      </c>
      <c r="E12" s="27">
        <f>SUM(E8:E11)</f>
        <v>15250</v>
      </c>
      <c r="F12" s="27">
        <f>SUM(F8:F11)</f>
        <v>10150</v>
      </c>
      <c r="G12" s="28">
        <f>+E12/F12</f>
        <v>1.5024630541871922</v>
      </c>
      <c r="H12" s="24" t="s">
        <v>1</v>
      </c>
      <c r="I12" s="27">
        <f>SUM(I8:I11)</f>
        <v>48650</v>
      </c>
      <c r="J12" s="28">
        <f>+F12/I12</f>
        <v>0.20863309352517986</v>
      </c>
      <c r="K12" s="27">
        <f>SUM(K8:K11)</f>
        <v>9550</v>
      </c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9"/>
      <c r="B14" s="9"/>
      <c r="C14" s="10"/>
      <c r="D14" s="11" t="s">
        <v>1</v>
      </c>
      <c r="E14" s="10"/>
      <c r="F14" s="10"/>
      <c r="G14" s="10"/>
      <c r="H14" s="11" t="s">
        <v>1</v>
      </c>
      <c r="I14" s="10"/>
      <c r="J14" s="10"/>
      <c r="K14" s="10"/>
    </row>
    <row r="15" spans="1:11" x14ac:dyDescent="0.2">
      <c r="A15" s="22" t="s">
        <v>63</v>
      </c>
      <c r="B15" s="22"/>
      <c r="C15" s="23"/>
      <c r="D15" s="24" t="s">
        <v>1</v>
      </c>
      <c r="E15" s="23"/>
      <c r="F15" s="23"/>
      <c r="G15" s="23"/>
      <c r="H15" s="24" t="s">
        <v>1</v>
      </c>
      <c r="I15" s="23"/>
      <c r="J15" s="23"/>
      <c r="K15" s="23"/>
    </row>
    <row r="16" spans="1:11" x14ac:dyDescent="0.2">
      <c r="A16" s="9"/>
      <c r="B16" s="9"/>
      <c r="C16" s="10"/>
      <c r="D16" s="11" t="s">
        <v>1</v>
      </c>
      <c r="E16" s="10"/>
      <c r="F16" s="10"/>
      <c r="G16" s="10"/>
      <c r="H16" s="11" t="s">
        <v>1</v>
      </c>
      <c r="I16" s="10"/>
      <c r="J16" s="10"/>
      <c r="K16" s="10"/>
    </row>
    <row r="17" spans="1:11" x14ac:dyDescent="0.2">
      <c r="A17" s="12" t="s">
        <v>193</v>
      </c>
      <c r="B17" s="12"/>
      <c r="C17" s="13"/>
      <c r="D17" s="1" t="s">
        <v>1</v>
      </c>
      <c r="E17" s="13"/>
      <c r="F17" s="13"/>
      <c r="G17" s="13"/>
      <c r="H17" s="1" t="s">
        <v>1</v>
      </c>
      <c r="I17" s="13"/>
      <c r="J17" s="13"/>
      <c r="K17" s="13"/>
    </row>
    <row r="18" spans="1:11" x14ac:dyDescent="0.2">
      <c r="A18" s="14" t="s">
        <v>194</v>
      </c>
      <c r="B18" s="9" t="s">
        <v>195</v>
      </c>
      <c r="C18" s="16">
        <v>0</v>
      </c>
      <c r="D18" s="11" t="s">
        <v>1</v>
      </c>
      <c r="E18" s="16">
        <f>C18+'[1]AMCI 5_Accreditation-F'!$E$18</f>
        <v>21.71</v>
      </c>
      <c r="F18" s="16">
        <v>0</v>
      </c>
      <c r="G18" s="25">
        <v>0</v>
      </c>
      <c r="H18" s="11" t="s">
        <v>1</v>
      </c>
      <c r="I18" s="16">
        <v>0</v>
      </c>
      <c r="J18" s="25">
        <v>0</v>
      </c>
      <c r="K18" s="16">
        <v>0</v>
      </c>
    </row>
    <row r="19" spans="1:11" x14ac:dyDescent="0.2">
      <c r="A19" s="14" t="s">
        <v>196</v>
      </c>
      <c r="B19" s="9" t="s">
        <v>197</v>
      </c>
      <c r="C19" s="16">
        <v>0</v>
      </c>
      <c r="D19" s="11" t="s">
        <v>1</v>
      </c>
      <c r="E19" s="16">
        <f>C19+'[1]AMCI 5_Accreditation-F'!$E$19</f>
        <v>0</v>
      </c>
      <c r="F19" s="16">
        <v>20</v>
      </c>
      <c r="G19" s="25">
        <f t="shared" ref="G19:G21" si="1">+E19/F19</f>
        <v>0</v>
      </c>
      <c r="H19" s="11" t="s">
        <v>1</v>
      </c>
      <c r="I19" s="16">
        <v>120</v>
      </c>
      <c r="J19" s="25">
        <f t="shared" ref="J19:J25" si="2">+E19/I19</f>
        <v>0</v>
      </c>
      <c r="K19" s="16">
        <v>31</v>
      </c>
    </row>
    <row r="20" spans="1:11" x14ac:dyDescent="0.2">
      <c r="A20" s="14" t="s">
        <v>56</v>
      </c>
      <c r="B20" s="9" t="s">
        <v>198</v>
      </c>
      <c r="C20" s="16">
        <v>0</v>
      </c>
      <c r="D20" s="11" t="s">
        <v>1</v>
      </c>
      <c r="E20" s="16">
        <f>C20+'[1]AMCI 5_Accreditation-F'!$E$20</f>
        <v>0</v>
      </c>
      <c r="F20" s="16">
        <v>0</v>
      </c>
      <c r="G20" s="25">
        <v>0</v>
      </c>
      <c r="H20" s="11" t="s">
        <v>1</v>
      </c>
      <c r="I20" s="16">
        <v>0</v>
      </c>
      <c r="J20" s="25">
        <v>0</v>
      </c>
      <c r="K20" s="16">
        <v>0</v>
      </c>
    </row>
    <row r="21" spans="1:11" x14ac:dyDescent="0.2">
      <c r="A21" s="14" t="s">
        <v>89</v>
      </c>
      <c r="B21" s="9" t="s">
        <v>199</v>
      </c>
      <c r="C21" s="16">
        <v>4.26</v>
      </c>
      <c r="D21" s="11" t="s">
        <v>1</v>
      </c>
      <c r="E21" s="16">
        <f>C21+'[1]AMCI 5_Accreditation-F'!$E$21</f>
        <v>4.26</v>
      </c>
      <c r="F21" s="16">
        <v>5</v>
      </c>
      <c r="G21" s="25">
        <f t="shared" si="1"/>
        <v>0.85199999999999998</v>
      </c>
      <c r="H21" s="11" t="s">
        <v>1</v>
      </c>
      <c r="I21" s="16">
        <v>32</v>
      </c>
      <c r="J21" s="25">
        <f t="shared" si="2"/>
        <v>0.13312499999999999</v>
      </c>
      <c r="K21" s="16">
        <v>9</v>
      </c>
    </row>
    <row r="22" spans="1:11" x14ac:dyDescent="0.2">
      <c r="A22" s="14" t="s">
        <v>132</v>
      </c>
      <c r="B22" s="9" t="s">
        <v>200</v>
      </c>
      <c r="C22" s="16">
        <v>0</v>
      </c>
      <c r="D22" s="11" t="s">
        <v>1</v>
      </c>
      <c r="E22" s="16">
        <f>C22+'[1]AMCI 5_Accreditation-F'!$E$22</f>
        <v>0</v>
      </c>
      <c r="F22" s="16">
        <v>0</v>
      </c>
      <c r="G22" s="25">
        <v>0</v>
      </c>
      <c r="H22" s="11" t="s">
        <v>1</v>
      </c>
      <c r="I22" s="16">
        <v>0</v>
      </c>
      <c r="J22" s="25">
        <v>0</v>
      </c>
      <c r="K22" s="16">
        <v>5</v>
      </c>
    </row>
    <row r="23" spans="1:11" x14ac:dyDescent="0.2">
      <c r="A23" s="14" t="s">
        <v>201</v>
      </c>
      <c r="B23" s="9" t="s">
        <v>202</v>
      </c>
      <c r="C23" s="16">
        <v>0</v>
      </c>
      <c r="D23" s="11" t="s">
        <v>1</v>
      </c>
      <c r="E23" s="16">
        <f>C23+'[1]AMCI 5_Accreditation-F'!$E$23</f>
        <v>0</v>
      </c>
      <c r="F23" s="16">
        <v>0</v>
      </c>
      <c r="G23" s="25">
        <v>0</v>
      </c>
      <c r="H23" s="11" t="s">
        <v>1</v>
      </c>
      <c r="I23" s="16">
        <v>0</v>
      </c>
      <c r="J23" s="25">
        <v>0</v>
      </c>
      <c r="K23" s="16">
        <v>0</v>
      </c>
    </row>
    <row r="24" spans="1:11" x14ac:dyDescent="0.2">
      <c r="A24" s="14" t="s">
        <v>91</v>
      </c>
      <c r="B24" s="9" t="s">
        <v>203</v>
      </c>
      <c r="C24" s="16">
        <v>0</v>
      </c>
      <c r="D24" s="11" t="s">
        <v>1</v>
      </c>
      <c r="E24" s="16">
        <f>C24+'[1]AMCI 5_Accreditation-F'!$E$24</f>
        <v>0</v>
      </c>
      <c r="F24" s="16">
        <v>0</v>
      </c>
      <c r="G24" s="25">
        <v>0</v>
      </c>
      <c r="H24" s="11" t="s">
        <v>1</v>
      </c>
      <c r="I24" s="16">
        <v>0</v>
      </c>
      <c r="J24" s="25">
        <v>0</v>
      </c>
      <c r="K24" s="16">
        <v>0</v>
      </c>
    </row>
    <row r="25" spans="1:11" x14ac:dyDescent="0.2">
      <c r="A25" s="14" t="s">
        <v>137</v>
      </c>
      <c r="B25" s="9" t="s">
        <v>204</v>
      </c>
      <c r="C25" s="16">
        <v>0</v>
      </c>
      <c r="D25" s="11" t="s">
        <v>1</v>
      </c>
      <c r="E25" s="16">
        <f>C25+'[1]AMCI 5_Accreditation-F'!$E$25</f>
        <v>0</v>
      </c>
      <c r="F25" s="16">
        <v>0</v>
      </c>
      <c r="G25" s="25">
        <v>0</v>
      </c>
      <c r="H25" s="11" t="s">
        <v>1</v>
      </c>
      <c r="I25" s="16">
        <v>100</v>
      </c>
      <c r="J25" s="25">
        <f t="shared" si="2"/>
        <v>0</v>
      </c>
      <c r="K25" s="16">
        <v>61</v>
      </c>
    </row>
    <row r="26" spans="1:11" x14ac:dyDescent="0.2">
      <c r="A26" s="14" t="s">
        <v>205</v>
      </c>
      <c r="B26" s="9" t="s">
        <v>206</v>
      </c>
      <c r="C26" s="16">
        <v>0</v>
      </c>
      <c r="D26" s="11" t="s">
        <v>1</v>
      </c>
      <c r="E26" s="16">
        <f>C26+'[1]AMCI 5_Accreditation-F'!$E$26</f>
        <v>0</v>
      </c>
      <c r="F26" s="16">
        <v>0</v>
      </c>
      <c r="G26" s="25">
        <v>0</v>
      </c>
      <c r="H26" s="11" t="s">
        <v>1</v>
      </c>
      <c r="I26" s="16">
        <v>0</v>
      </c>
      <c r="J26" s="25">
        <v>0</v>
      </c>
      <c r="K26" s="16">
        <v>0</v>
      </c>
    </row>
    <row r="27" spans="1:11" x14ac:dyDescent="0.2">
      <c r="A27" s="9"/>
      <c r="B27" s="9"/>
      <c r="C27" s="17"/>
      <c r="D27" s="11" t="s">
        <v>1</v>
      </c>
      <c r="E27" s="17"/>
      <c r="F27" s="17"/>
      <c r="G27" s="17"/>
      <c r="H27" s="11" t="s">
        <v>1</v>
      </c>
      <c r="I27" s="17"/>
      <c r="J27" s="17"/>
      <c r="K27" s="17"/>
    </row>
    <row r="28" spans="1:11" x14ac:dyDescent="0.2">
      <c r="A28" s="12" t="s">
        <v>207</v>
      </c>
      <c r="B28" s="12"/>
      <c r="C28" s="18">
        <f>SUM(C18:C27)</f>
        <v>4.26</v>
      </c>
      <c r="D28" s="1" t="s">
        <v>1</v>
      </c>
      <c r="E28" s="18">
        <f>SUM(E18:E27)</f>
        <v>25.97</v>
      </c>
      <c r="F28" s="18">
        <f>SUM(F18:F27)</f>
        <v>25</v>
      </c>
      <c r="G28" s="35">
        <f>+E28/F28</f>
        <v>1.0387999999999999</v>
      </c>
      <c r="H28" s="1" t="s">
        <v>1</v>
      </c>
      <c r="I28" s="18">
        <f>SUM(I18:I27)</f>
        <v>252</v>
      </c>
      <c r="J28" s="28">
        <f>+F28/I28</f>
        <v>9.9206349206349201E-2</v>
      </c>
      <c r="K28" s="18">
        <f>SUM(K18:K27)</f>
        <v>106</v>
      </c>
    </row>
    <row r="29" spans="1:11" x14ac:dyDescent="0.2">
      <c r="A29" s="9"/>
      <c r="B29" s="9"/>
      <c r="C29" s="10"/>
      <c r="D29" s="11" t="s">
        <v>1</v>
      </c>
      <c r="E29" s="10"/>
      <c r="F29" s="10"/>
      <c r="G29" s="10"/>
      <c r="H29" s="11" t="s">
        <v>1</v>
      </c>
      <c r="I29" s="10"/>
      <c r="J29" s="10"/>
      <c r="K29" s="10"/>
    </row>
    <row r="30" spans="1:11" x14ac:dyDescent="0.2">
      <c r="A30" s="12" t="s">
        <v>208</v>
      </c>
      <c r="B30" s="12"/>
      <c r="C30" s="13"/>
      <c r="D30" s="1" t="s">
        <v>1</v>
      </c>
      <c r="E30" s="13"/>
      <c r="F30" s="13"/>
      <c r="G30" s="13"/>
      <c r="H30" s="1" t="s">
        <v>1</v>
      </c>
      <c r="I30" s="13"/>
      <c r="J30" s="13"/>
      <c r="K30" s="13"/>
    </row>
    <row r="31" spans="1:11" x14ac:dyDescent="0.2">
      <c r="A31" s="14" t="s">
        <v>209</v>
      </c>
      <c r="B31" s="9" t="s">
        <v>210</v>
      </c>
      <c r="C31" s="16">
        <v>0</v>
      </c>
      <c r="D31" s="11" t="s">
        <v>1</v>
      </c>
      <c r="E31" s="16">
        <f>C31+'[1]AMCI 5_Accreditation-F'!$E$31</f>
        <v>0</v>
      </c>
      <c r="F31" s="16">
        <v>7500</v>
      </c>
      <c r="G31" s="25">
        <v>0</v>
      </c>
      <c r="H31" s="11" t="s">
        <v>1</v>
      </c>
      <c r="I31" s="16">
        <v>7500</v>
      </c>
      <c r="J31" s="25">
        <f t="shared" ref="J31" si="3">+E31/I31</f>
        <v>0</v>
      </c>
      <c r="K31" s="16">
        <v>1181</v>
      </c>
    </row>
    <row r="32" spans="1:11" x14ac:dyDescent="0.2">
      <c r="A32" s="14" t="s">
        <v>87</v>
      </c>
      <c r="B32" s="9" t="s">
        <v>211</v>
      </c>
      <c r="C32" s="16">
        <v>0</v>
      </c>
      <c r="D32" s="11" t="s">
        <v>1</v>
      </c>
      <c r="E32" s="16">
        <f>C32+'[1]AMCI 5_Accreditation-F'!$E$32</f>
        <v>0</v>
      </c>
      <c r="F32" s="16">
        <v>0</v>
      </c>
      <c r="G32" s="25">
        <v>0</v>
      </c>
      <c r="H32" s="11" t="s">
        <v>1</v>
      </c>
      <c r="I32" s="16">
        <v>0</v>
      </c>
      <c r="J32" s="25">
        <v>0</v>
      </c>
      <c r="K32" s="16">
        <v>0</v>
      </c>
    </row>
    <row r="33" spans="1:11" x14ac:dyDescent="0.2">
      <c r="A33" s="14" t="s">
        <v>137</v>
      </c>
      <c r="B33" s="9" t="s">
        <v>212</v>
      </c>
      <c r="C33" s="16">
        <v>0</v>
      </c>
      <c r="D33" s="11" t="s">
        <v>1</v>
      </c>
      <c r="E33" s="16">
        <f>C33+'[1]AMCI 5_Accreditation-F'!$E$33</f>
        <v>0</v>
      </c>
      <c r="F33" s="16">
        <v>0</v>
      </c>
      <c r="G33" s="25">
        <v>0</v>
      </c>
      <c r="H33" s="11" t="s">
        <v>1</v>
      </c>
      <c r="I33" s="16">
        <v>0</v>
      </c>
      <c r="J33" s="25">
        <v>0</v>
      </c>
      <c r="K33" s="16">
        <v>0</v>
      </c>
    </row>
    <row r="34" spans="1:11" x14ac:dyDescent="0.2">
      <c r="A34" s="9"/>
      <c r="B34" s="9"/>
      <c r="C34" s="17"/>
      <c r="D34" s="11" t="s">
        <v>1</v>
      </c>
      <c r="E34" s="17"/>
      <c r="F34" s="17"/>
      <c r="G34" s="17"/>
      <c r="H34" s="11" t="s">
        <v>1</v>
      </c>
      <c r="I34" s="17"/>
      <c r="J34" s="17"/>
      <c r="K34" s="17"/>
    </row>
    <row r="35" spans="1:11" x14ac:dyDescent="0.2">
      <c r="A35" s="12" t="s">
        <v>213</v>
      </c>
      <c r="B35" s="12"/>
      <c r="C35" s="18">
        <f>SUM(C31:C34)</f>
        <v>0</v>
      </c>
      <c r="D35" s="1" t="s">
        <v>1</v>
      </c>
      <c r="E35" s="18">
        <f>SUM(E31:E34)</f>
        <v>0</v>
      </c>
      <c r="F35" s="18">
        <f>SUM(F31:F34)</f>
        <v>7500</v>
      </c>
      <c r="G35" s="35">
        <v>0</v>
      </c>
      <c r="H35" s="1" t="s">
        <v>1</v>
      </c>
      <c r="I35" s="18">
        <f>SUM(I31:I34)</f>
        <v>7500</v>
      </c>
      <c r="J35" s="28">
        <f>+F35/I35</f>
        <v>1</v>
      </c>
      <c r="K35" s="18">
        <f>SUM(K30:K34)</f>
        <v>1181</v>
      </c>
    </row>
    <row r="36" spans="1:11" x14ac:dyDescent="0.2">
      <c r="A36" s="9"/>
      <c r="B36" s="9"/>
      <c r="C36" s="17"/>
      <c r="D36" s="11" t="s">
        <v>1</v>
      </c>
      <c r="E36" s="17"/>
      <c r="F36" s="17"/>
      <c r="G36" s="17"/>
      <c r="H36" s="11" t="s">
        <v>1</v>
      </c>
      <c r="I36" s="17"/>
      <c r="J36" s="17"/>
      <c r="K36" s="17"/>
    </row>
    <row r="37" spans="1:11" x14ac:dyDescent="0.2">
      <c r="A37" s="22" t="s">
        <v>58</v>
      </c>
      <c r="B37" s="22"/>
      <c r="C37" s="27">
        <f>+C35+C28</f>
        <v>4.26</v>
      </c>
      <c r="D37" s="24" t="s">
        <v>1</v>
      </c>
      <c r="E37" s="27">
        <f>+E35+E28</f>
        <v>25.97</v>
      </c>
      <c r="F37" s="27">
        <f>+F35+F28</f>
        <v>7525</v>
      </c>
      <c r="G37" s="28">
        <f>+E37/F37</f>
        <v>3.4511627906976742E-3</v>
      </c>
      <c r="H37" s="24" t="s">
        <v>1</v>
      </c>
      <c r="I37" s="27">
        <f>+I35+I28</f>
        <v>7752</v>
      </c>
      <c r="J37" s="28">
        <f>+F37/I37</f>
        <v>0.97071723426212586</v>
      </c>
      <c r="K37" s="27">
        <f>+K35+K28</f>
        <v>1287</v>
      </c>
    </row>
    <row r="38" spans="1:11" x14ac:dyDescent="0.2">
      <c r="A38" s="9"/>
      <c r="B38" s="9"/>
      <c r="C38" s="10"/>
      <c r="D38" s="11" t="s">
        <v>1</v>
      </c>
      <c r="E38" s="10"/>
      <c r="F38" s="10"/>
      <c r="G38" s="10"/>
      <c r="H38" s="11" t="s">
        <v>1</v>
      </c>
      <c r="I38" s="10"/>
      <c r="J38" s="10"/>
      <c r="K38" s="10"/>
    </row>
    <row r="39" spans="1:11" x14ac:dyDescent="0.2">
      <c r="A39" s="9"/>
      <c r="B39" s="9"/>
      <c r="C39" s="36"/>
      <c r="D39" s="11" t="s">
        <v>1</v>
      </c>
      <c r="E39" s="36"/>
      <c r="F39" s="36"/>
      <c r="G39" s="36"/>
      <c r="H39" s="11" t="s">
        <v>1</v>
      </c>
      <c r="I39" s="36"/>
      <c r="J39" s="36"/>
      <c r="K39" s="36"/>
    </row>
    <row r="40" spans="1:11" x14ac:dyDescent="0.2">
      <c r="A40" s="30" t="s">
        <v>214</v>
      </c>
      <c r="B40" s="30"/>
      <c r="C40" s="31">
        <f>-C37+C12</f>
        <v>9195.74</v>
      </c>
      <c r="D40" s="32" t="s">
        <v>1</v>
      </c>
      <c r="E40" s="31">
        <f>-E37+E12</f>
        <v>15224.03</v>
      </c>
      <c r="F40" s="31">
        <f>-F37+F12</f>
        <v>2625</v>
      </c>
      <c r="G40" s="33">
        <f>+E40/F40</f>
        <v>5.799630476190476</v>
      </c>
      <c r="H40" s="32" t="s">
        <v>1</v>
      </c>
      <c r="I40" s="31">
        <f>-I37+I12</f>
        <v>40898</v>
      </c>
      <c r="J40" s="33">
        <f>+E40/I40</f>
        <v>0.37224387500611278</v>
      </c>
      <c r="K40" s="31">
        <f>-K37+K12</f>
        <v>8263</v>
      </c>
    </row>
    <row r="41" spans="1:11" x14ac:dyDescent="0.2">
      <c r="A41" s="9"/>
      <c r="B41" s="9"/>
      <c r="C41" s="29"/>
      <c r="D41" s="11" t="s">
        <v>1</v>
      </c>
      <c r="E41" s="29"/>
      <c r="F41" s="29"/>
      <c r="G41" s="29"/>
      <c r="H41" s="11" t="s">
        <v>1</v>
      </c>
      <c r="I41" s="29"/>
      <c r="J41" s="29"/>
      <c r="K41" s="29"/>
    </row>
  </sheetData>
  <mergeCells count="2">
    <mergeCell ref="E1:G1"/>
    <mergeCell ref="I1:K1"/>
  </mergeCells>
  <printOptions horizontalCentered="1"/>
  <pageMargins left="0.75" right="0.75" top="0.75" bottom="0.25" header="0.03" footer="0"/>
  <pageSetup scale="64" pageOrder="overThenDown" orientation="portrait" r:id="rId1"/>
  <headerFooter>
    <oddHeader>&amp;L&amp;8&amp;K000000
&amp;C&amp;"Arial,Bold Italic"&amp;12&amp;K000000Association Management Company Institute
Accreditation
For the Two Months Ended 2/28/2019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14"/>
  <sheetViews>
    <sheetView view="pageLayout" topLeftCell="A68" zoomScaleNormal="100" workbookViewId="0">
      <selection activeCell="E9" sqref="E9"/>
    </sheetView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3" t="s">
        <v>36</v>
      </c>
      <c r="F1" s="53"/>
      <c r="G1" s="53"/>
      <c r="I1" s="53" t="s">
        <v>39</v>
      </c>
      <c r="J1" s="53"/>
      <c r="K1" s="5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397</v>
      </c>
    </row>
    <row r="4" spans="1:11" ht="12" customHeight="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12" t="s">
        <v>387</v>
      </c>
      <c r="B8" s="12"/>
      <c r="C8" s="13"/>
      <c r="D8" s="1" t="s">
        <v>1</v>
      </c>
      <c r="E8" s="13"/>
      <c r="F8" s="13"/>
      <c r="G8" s="13"/>
      <c r="H8" s="1" t="s">
        <v>1</v>
      </c>
      <c r="I8" s="13"/>
      <c r="J8" s="13"/>
      <c r="K8" s="13"/>
    </row>
    <row r="9" spans="1:11" x14ac:dyDescent="0.2">
      <c r="A9" s="47" t="s">
        <v>398</v>
      </c>
      <c r="B9" s="12"/>
      <c r="C9" s="15">
        <v>69.05</v>
      </c>
      <c r="D9" s="1"/>
      <c r="E9" s="15">
        <f>C9+'[1]AMCI 6_General-F'!$E$9</f>
        <v>145.37</v>
      </c>
      <c r="F9" s="15">
        <v>0</v>
      </c>
      <c r="G9" s="25">
        <v>0</v>
      </c>
      <c r="H9" s="1"/>
      <c r="I9" s="15">
        <v>0</v>
      </c>
      <c r="J9" s="25">
        <v>0</v>
      </c>
      <c r="K9" s="15">
        <v>0</v>
      </c>
    </row>
    <row r="10" spans="1:11" x14ac:dyDescent="0.2">
      <c r="A10" s="47" t="s">
        <v>388</v>
      </c>
      <c r="B10" s="9" t="s">
        <v>215</v>
      </c>
      <c r="C10" s="16">
        <v>0</v>
      </c>
      <c r="D10" s="11" t="s">
        <v>1</v>
      </c>
      <c r="E10" s="16">
        <f>C10+'[1]AMCI 6_General-F'!$E$15</f>
        <v>0</v>
      </c>
      <c r="G10" s="25">
        <v>0</v>
      </c>
      <c r="H10" s="11" t="s">
        <v>1</v>
      </c>
      <c r="I10" s="16">
        <v>300</v>
      </c>
      <c r="J10" s="25">
        <f>+E9/I10</f>
        <v>0.4845666666666667</v>
      </c>
      <c r="K10" s="16">
        <v>0</v>
      </c>
    </row>
    <row r="11" spans="1:11" x14ac:dyDescent="0.2">
      <c r="A11" s="9"/>
      <c r="B11" s="9"/>
      <c r="C11" s="17"/>
      <c r="D11" s="11" t="s">
        <v>1</v>
      </c>
      <c r="E11" s="17"/>
      <c r="F11" s="17"/>
      <c r="G11" s="17"/>
      <c r="H11" s="11" t="s">
        <v>1</v>
      </c>
      <c r="I11" s="17"/>
      <c r="J11" s="17"/>
      <c r="K11" s="17"/>
    </row>
    <row r="12" spans="1:11" x14ac:dyDescent="0.2">
      <c r="A12" s="12" t="s">
        <v>216</v>
      </c>
      <c r="B12" s="12"/>
      <c r="C12" s="18">
        <f>SUM(C9:C11)</f>
        <v>69.05</v>
      </c>
      <c r="D12" s="1" t="s">
        <v>1</v>
      </c>
      <c r="E12" s="18">
        <f>SUM(E9:E11)</f>
        <v>145.37</v>
      </c>
      <c r="F12" s="18">
        <f>SUM(F9:F11)</f>
        <v>0</v>
      </c>
      <c r="G12" s="35">
        <v>0</v>
      </c>
      <c r="H12" s="1" t="s">
        <v>1</v>
      </c>
      <c r="I12" s="18">
        <f>SUM(I10:I11)</f>
        <v>300</v>
      </c>
      <c r="J12" s="35">
        <f>+E12/I12</f>
        <v>0.4845666666666667</v>
      </c>
      <c r="K12" s="18">
        <f>SUM(K9:K11)</f>
        <v>0</v>
      </c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12" t="s">
        <v>217</v>
      </c>
      <c r="B14" s="12"/>
      <c r="C14" s="13"/>
      <c r="D14" s="1" t="s">
        <v>1</v>
      </c>
      <c r="E14" s="13"/>
      <c r="F14" s="13"/>
      <c r="G14" s="13"/>
      <c r="H14" s="1" t="s">
        <v>1</v>
      </c>
      <c r="I14" s="13"/>
      <c r="J14" s="13"/>
      <c r="K14" s="13"/>
    </row>
    <row r="15" spans="1:11" x14ac:dyDescent="0.2">
      <c r="A15" s="14" t="s">
        <v>98</v>
      </c>
      <c r="B15" s="9" t="s">
        <v>218</v>
      </c>
      <c r="C15" s="16">
        <v>0</v>
      </c>
      <c r="D15" s="11" t="s">
        <v>1</v>
      </c>
      <c r="E15" s="16">
        <f>C15+'[1]AMCI 6_General-F'!$E$15</f>
        <v>0</v>
      </c>
      <c r="F15" s="16">
        <v>2200</v>
      </c>
      <c r="G15" s="25">
        <v>0</v>
      </c>
      <c r="H15" s="11" t="s">
        <v>1</v>
      </c>
      <c r="I15" s="16">
        <v>12200</v>
      </c>
      <c r="J15" s="25">
        <f>+E15/I15</f>
        <v>0</v>
      </c>
      <c r="K15" s="16">
        <v>0</v>
      </c>
    </row>
    <row r="16" spans="1:11" x14ac:dyDescent="0.2">
      <c r="A16" s="9"/>
      <c r="B16" s="9"/>
      <c r="C16" s="17"/>
      <c r="D16" s="11" t="s">
        <v>1</v>
      </c>
      <c r="E16" s="17"/>
      <c r="F16" s="17"/>
      <c r="G16" s="17"/>
      <c r="H16" s="11" t="s">
        <v>1</v>
      </c>
      <c r="I16" s="17"/>
      <c r="J16" s="17"/>
      <c r="K16" s="17"/>
    </row>
    <row r="17" spans="1:11" x14ac:dyDescent="0.2">
      <c r="A17" s="37" t="s">
        <v>219</v>
      </c>
      <c r="B17" s="12"/>
      <c r="C17" s="18">
        <f>SUM(C15:C16)</f>
        <v>0</v>
      </c>
      <c r="D17" s="1" t="s">
        <v>1</v>
      </c>
      <c r="E17" s="18">
        <f>SUM(E15:E16)</f>
        <v>0</v>
      </c>
      <c r="F17" s="18">
        <f>SUM(F15:F16)</f>
        <v>2200</v>
      </c>
      <c r="G17" s="35">
        <v>0</v>
      </c>
      <c r="H17" s="1" t="s">
        <v>1</v>
      </c>
      <c r="I17" s="18">
        <f>SUM(I15:I16)</f>
        <v>12200</v>
      </c>
      <c r="J17" s="35">
        <f>+E17/I17</f>
        <v>0</v>
      </c>
      <c r="K17" s="18">
        <f>SUM(K15:K16)</f>
        <v>0</v>
      </c>
    </row>
    <row r="18" spans="1:11" x14ac:dyDescent="0.2">
      <c r="A18" s="9"/>
      <c r="B18" s="9"/>
      <c r="C18" s="10"/>
      <c r="D18" s="11" t="s">
        <v>1</v>
      </c>
      <c r="E18" s="10"/>
      <c r="F18" s="10"/>
      <c r="G18" s="10"/>
      <c r="H18" s="11" t="s">
        <v>1</v>
      </c>
      <c r="I18" s="10"/>
      <c r="J18" s="10"/>
      <c r="K18" s="10"/>
    </row>
    <row r="19" spans="1:11" x14ac:dyDescent="0.2">
      <c r="A19" s="12" t="s">
        <v>220</v>
      </c>
      <c r="B19" s="12"/>
      <c r="C19" s="13"/>
      <c r="D19" s="1" t="s">
        <v>1</v>
      </c>
      <c r="E19" s="13"/>
      <c r="F19" s="13"/>
      <c r="G19" s="13"/>
      <c r="H19" s="1" t="s">
        <v>1</v>
      </c>
      <c r="I19" s="13"/>
      <c r="J19" s="13"/>
      <c r="K19" s="13"/>
    </row>
    <row r="20" spans="1:11" x14ac:dyDescent="0.2">
      <c r="A20" s="14" t="s">
        <v>220</v>
      </c>
      <c r="B20" s="9" t="s">
        <v>221</v>
      </c>
      <c r="C20" s="16">
        <v>0</v>
      </c>
      <c r="D20" s="11" t="s">
        <v>1</v>
      </c>
      <c r="E20" s="16">
        <f>C20+'[1]AMCI 6_General-F'!$E$20</f>
        <v>0</v>
      </c>
      <c r="F20" s="16">
        <v>0</v>
      </c>
      <c r="G20" s="25">
        <v>0</v>
      </c>
      <c r="H20" s="11" t="s">
        <v>1</v>
      </c>
      <c r="I20" s="16">
        <v>0</v>
      </c>
      <c r="J20" s="25">
        <v>0</v>
      </c>
      <c r="K20" s="16">
        <v>0</v>
      </c>
    </row>
    <row r="21" spans="1:11" x14ac:dyDescent="0.2">
      <c r="A21" s="9"/>
      <c r="B21" s="9"/>
      <c r="C21" s="17"/>
      <c r="D21" s="11" t="s">
        <v>1</v>
      </c>
      <c r="E21" s="17"/>
      <c r="F21" s="17"/>
      <c r="G21" s="17"/>
      <c r="H21" s="11" t="s">
        <v>1</v>
      </c>
      <c r="I21" s="17"/>
      <c r="J21" s="17"/>
      <c r="K21" s="17"/>
    </row>
    <row r="22" spans="1:11" x14ac:dyDescent="0.2">
      <c r="A22" s="12" t="s">
        <v>222</v>
      </c>
      <c r="B22" s="12"/>
      <c r="C22" s="18">
        <f>SUM(C20:C21)</f>
        <v>0</v>
      </c>
      <c r="D22" s="1" t="s">
        <v>1</v>
      </c>
      <c r="E22" s="18">
        <f>SUM(E20:E21)</f>
        <v>0</v>
      </c>
      <c r="F22" s="18">
        <f>SUM(F20:F21)</f>
        <v>0</v>
      </c>
      <c r="G22" s="35">
        <v>0</v>
      </c>
      <c r="H22" s="1" t="s">
        <v>1</v>
      </c>
      <c r="I22" s="18">
        <f>SUM(I20:I21)</f>
        <v>0</v>
      </c>
      <c r="J22" s="35">
        <v>0</v>
      </c>
      <c r="K22" s="18">
        <f>SUM(K20:K21)</f>
        <v>0</v>
      </c>
    </row>
    <row r="23" spans="1:11" x14ac:dyDescent="0.2">
      <c r="A23" s="9"/>
      <c r="B23" s="9"/>
      <c r="C23" s="10"/>
      <c r="D23" s="11" t="s">
        <v>1</v>
      </c>
      <c r="E23" s="10"/>
      <c r="F23" s="10"/>
      <c r="G23" s="10"/>
      <c r="H23" s="11" t="s">
        <v>1</v>
      </c>
      <c r="I23" s="10"/>
      <c r="J23" s="10"/>
      <c r="K23" s="10"/>
    </row>
    <row r="24" spans="1:11" x14ac:dyDescent="0.2">
      <c r="A24" s="12" t="s">
        <v>223</v>
      </c>
      <c r="B24" s="12"/>
      <c r="C24" s="13"/>
      <c r="D24" s="1" t="s">
        <v>1</v>
      </c>
      <c r="E24" s="13"/>
      <c r="F24" s="13"/>
      <c r="G24" s="13"/>
      <c r="H24" s="1" t="s">
        <v>1</v>
      </c>
      <c r="I24" s="13"/>
      <c r="J24" s="13"/>
      <c r="K24" s="13"/>
    </row>
    <row r="25" spans="1:11" x14ac:dyDescent="0.2">
      <c r="A25" s="14" t="s">
        <v>224</v>
      </c>
      <c r="B25" s="9" t="s">
        <v>225</v>
      </c>
      <c r="C25" s="16">
        <v>0</v>
      </c>
      <c r="D25" s="11" t="s">
        <v>1</v>
      </c>
      <c r="E25" s="16">
        <f>C25+'[1]AMCI 6_General-F'!$E$25</f>
        <v>0</v>
      </c>
      <c r="F25" s="16">
        <v>5000</v>
      </c>
      <c r="G25" s="25">
        <v>0</v>
      </c>
      <c r="H25" s="11" t="s">
        <v>1</v>
      </c>
      <c r="I25" s="16">
        <v>20000</v>
      </c>
      <c r="J25" s="25">
        <f>+E25/I25</f>
        <v>0</v>
      </c>
      <c r="K25" s="16">
        <v>0</v>
      </c>
    </row>
    <row r="26" spans="1:11" x14ac:dyDescent="0.2">
      <c r="A26" s="9"/>
      <c r="B26" s="9"/>
      <c r="C26" s="17"/>
      <c r="D26" s="11" t="s">
        <v>1</v>
      </c>
      <c r="E26" s="17"/>
      <c r="F26" s="17"/>
      <c r="G26" s="17"/>
      <c r="H26" s="11" t="s">
        <v>1</v>
      </c>
      <c r="I26" s="17"/>
      <c r="J26" s="17"/>
      <c r="K26" s="17"/>
    </row>
    <row r="27" spans="1:11" x14ac:dyDescent="0.2">
      <c r="A27" s="12" t="s">
        <v>226</v>
      </c>
      <c r="B27" s="12"/>
      <c r="C27" s="18">
        <f>SUM(C25:C26)</f>
        <v>0</v>
      </c>
      <c r="D27" s="1" t="s">
        <v>1</v>
      </c>
      <c r="E27" s="18">
        <f>SUM(E25:E26)</f>
        <v>0</v>
      </c>
      <c r="F27" s="18">
        <f>SUM(F25:F26)</f>
        <v>5000</v>
      </c>
      <c r="G27" s="35">
        <v>0</v>
      </c>
      <c r="H27" s="1" t="s">
        <v>1</v>
      </c>
      <c r="I27" s="18">
        <f>SUM(I25:I26)</f>
        <v>20000</v>
      </c>
      <c r="J27" s="35">
        <f>+E27/I27</f>
        <v>0</v>
      </c>
      <c r="K27" s="18">
        <f>SUM(K25:K26)</f>
        <v>0</v>
      </c>
    </row>
    <row r="28" spans="1:11" x14ac:dyDescent="0.2">
      <c r="A28" s="14"/>
      <c r="B28" s="9"/>
      <c r="C28" s="17"/>
      <c r="D28" s="11" t="s">
        <v>1</v>
      </c>
      <c r="E28" s="17"/>
      <c r="F28" s="17"/>
      <c r="G28" s="17"/>
      <c r="H28" s="11" t="s">
        <v>1</v>
      </c>
      <c r="I28" s="17"/>
      <c r="J28" s="17"/>
      <c r="K28" s="17"/>
    </row>
    <row r="29" spans="1:11" x14ac:dyDescent="0.2">
      <c r="A29" s="22" t="s">
        <v>50</v>
      </c>
      <c r="B29" s="22"/>
      <c r="C29" s="27">
        <f>+C27+C22+C17+C12</f>
        <v>69.05</v>
      </c>
      <c r="D29" s="24" t="s">
        <v>1</v>
      </c>
      <c r="E29" s="27">
        <f>+E27+E22+E17+E12</f>
        <v>145.37</v>
      </c>
      <c r="F29" s="27">
        <f>+F27+F22+F17+F12</f>
        <v>7200</v>
      </c>
      <c r="G29" s="28">
        <v>0</v>
      </c>
      <c r="H29" s="24" t="s">
        <v>1</v>
      </c>
      <c r="I29" s="27">
        <f>+I27+I22+I17+I12</f>
        <v>32500</v>
      </c>
      <c r="J29" s="35">
        <f>+E29/I29</f>
        <v>4.4729230769230775E-3</v>
      </c>
      <c r="K29" s="27">
        <f>+K27+K22+K17+K12</f>
        <v>0</v>
      </c>
    </row>
    <row r="30" spans="1:11" x14ac:dyDescent="0.2">
      <c r="A30" s="9"/>
      <c r="B30" s="9"/>
      <c r="C30" s="10"/>
      <c r="D30" s="11" t="s">
        <v>1</v>
      </c>
      <c r="E30" s="10"/>
      <c r="F30" s="10"/>
      <c r="G30" s="10"/>
      <c r="H30" s="11" t="s">
        <v>1</v>
      </c>
      <c r="I30" s="10"/>
      <c r="J30" s="10"/>
      <c r="K30" s="10"/>
    </row>
    <row r="31" spans="1:11" x14ac:dyDescent="0.2">
      <c r="A31" s="9"/>
      <c r="B31" s="9"/>
      <c r="C31" s="10"/>
      <c r="D31" s="11" t="s">
        <v>1</v>
      </c>
      <c r="E31" s="10"/>
      <c r="F31" s="10"/>
      <c r="G31" s="10"/>
      <c r="H31" s="11" t="s">
        <v>1</v>
      </c>
      <c r="I31" s="10"/>
      <c r="J31" s="10"/>
      <c r="K31" s="10"/>
    </row>
    <row r="32" spans="1:11" x14ac:dyDescent="0.2">
      <c r="A32" s="22" t="s">
        <v>63</v>
      </c>
      <c r="B32" s="22"/>
      <c r="C32" s="23"/>
      <c r="D32" s="24" t="s">
        <v>1</v>
      </c>
      <c r="E32" s="23"/>
      <c r="F32" s="23"/>
      <c r="G32" s="23"/>
      <c r="H32" s="24" t="s">
        <v>1</v>
      </c>
      <c r="I32" s="23"/>
      <c r="J32" s="23"/>
      <c r="K32" s="23"/>
    </row>
    <row r="33" spans="1:11" x14ac:dyDescent="0.2">
      <c r="A33" s="9"/>
      <c r="B33" s="9"/>
      <c r="C33" s="10"/>
      <c r="D33" s="11" t="s">
        <v>1</v>
      </c>
      <c r="E33" s="10"/>
      <c r="F33" s="10"/>
      <c r="G33" s="10"/>
      <c r="H33" s="11" t="s">
        <v>1</v>
      </c>
      <c r="I33" s="10"/>
      <c r="J33" s="10"/>
      <c r="K33" s="10"/>
    </row>
    <row r="34" spans="1:11" x14ac:dyDescent="0.2">
      <c r="A34" s="12" t="s">
        <v>227</v>
      </c>
      <c r="B34" s="12"/>
      <c r="C34" s="13"/>
      <c r="D34" s="1" t="s">
        <v>1</v>
      </c>
      <c r="E34" s="13"/>
      <c r="F34" s="13"/>
      <c r="G34" s="13"/>
      <c r="H34" s="1" t="s">
        <v>1</v>
      </c>
      <c r="I34" s="13"/>
      <c r="J34" s="13"/>
      <c r="K34" s="13"/>
    </row>
    <row r="35" spans="1:11" x14ac:dyDescent="0.2">
      <c r="A35" s="9"/>
      <c r="B35" s="9"/>
      <c r="C35" s="10"/>
      <c r="D35" s="11" t="s">
        <v>1</v>
      </c>
      <c r="E35" s="10"/>
      <c r="F35" s="10"/>
      <c r="G35" s="10"/>
      <c r="H35" s="11" t="s">
        <v>1</v>
      </c>
      <c r="I35" s="10"/>
      <c r="J35" s="10"/>
      <c r="K35" s="10"/>
    </row>
    <row r="36" spans="1:11" x14ac:dyDescent="0.2">
      <c r="A36" s="37" t="s">
        <v>228</v>
      </c>
      <c r="B36" s="12"/>
      <c r="C36" s="13"/>
      <c r="D36" s="1" t="s">
        <v>1</v>
      </c>
      <c r="E36" s="13"/>
      <c r="F36" s="13"/>
      <c r="G36" s="13"/>
      <c r="H36" s="1" t="s">
        <v>1</v>
      </c>
      <c r="I36" s="13"/>
      <c r="J36" s="13"/>
      <c r="K36" s="13"/>
    </row>
    <row r="37" spans="1:11" x14ac:dyDescent="0.2">
      <c r="A37" s="34" t="s">
        <v>165</v>
      </c>
      <c r="B37" s="9" t="s">
        <v>229</v>
      </c>
      <c r="C37" s="16">
        <v>54.74</v>
      </c>
      <c r="D37" s="11" t="s">
        <v>1</v>
      </c>
      <c r="E37" s="16">
        <f>C37+'[1]AMCI 6_General-F'!$E$37</f>
        <v>959.59</v>
      </c>
      <c r="F37" s="16">
        <v>0</v>
      </c>
      <c r="G37" s="25">
        <v>0</v>
      </c>
      <c r="H37" s="11" t="s">
        <v>1</v>
      </c>
      <c r="I37" s="16">
        <v>0</v>
      </c>
      <c r="J37" s="25">
        <v>0</v>
      </c>
      <c r="K37" s="16">
        <v>0</v>
      </c>
    </row>
    <row r="38" spans="1:11" x14ac:dyDescent="0.2">
      <c r="A38" s="34" t="s">
        <v>196</v>
      </c>
      <c r="B38" s="9" t="s">
        <v>230</v>
      </c>
      <c r="C38" s="16">
        <v>0</v>
      </c>
      <c r="D38" s="11" t="s">
        <v>1</v>
      </c>
      <c r="E38" s="16">
        <f>C38+'[1]AMCI 6_General-F'!$E$38</f>
        <v>0</v>
      </c>
      <c r="F38" s="16">
        <v>0</v>
      </c>
      <c r="G38" s="25">
        <v>0</v>
      </c>
      <c r="H38" s="11" t="s">
        <v>1</v>
      </c>
      <c r="I38" s="16">
        <v>0</v>
      </c>
      <c r="J38" s="25">
        <v>0</v>
      </c>
      <c r="K38" s="16">
        <v>0</v>
      </c>
    </row>
    <row r="39" spans="1:11" x14ac:dyDescent="0.2">
      <c r="A39" s="34" t="s">
        <v>231</v>
      </c>
      <c r="B39" s="9" t="s">
        <v>232</v>
      </c>
      <c r="C39" s="16">
        <v>55560.59</v>
      </c>
      <c r="D39" s="11" t="s">
        <v>1</v>
      </c>
      <c r="E39" s="16">
        <f>C39+'[1]AMCI 6_General-F'!$E$39</f>
        <v>111121.18</v>
      </c>
      <c r="F39" s="16">
        <v>111121</v>
      </c>
      <c r="G39" s="25">
        <f>E39/F39</f>
        <v>1.0000016198558328</v>
      </c>
      <c r="H39" s="11" t="s">
        <v>1</v>
      </c>
      <c r="I39" s="16">
        <v>743397</v>
      </c>
      <c r="J39" s="25">
        <f t="shared" ref="J39:J44" si="0">+E39/I39</f>
        <v>0.14947757389389518</v>
      </c>
      <c r="K39" s="16">
        <v>97649</v>
      </c>
    </row>
    <row r="40" spans="1:11" x14ac:dyDescent="0.2">
      <c r="A40" s="34" t="s">
        <v>154</v>
      </c>
      <c r="B40" s="9" t="s">
        <v>233</v>
      </c>
      <c r="C40" s="16">
        <v>419.94</v>
      </c>
      <c r="D40" s="11" t="s">
        <v>1</v>
      </c>
      <c r="E40" s="16">
        <f>C40+'[1]AMCI 6_General-F'!$E$40</f>
        <v>522.65</v>
      </c>
      <c r="F40" s="16">
        <v>100</v>
      </c>
      <c r="G40" s="25">
        <f>E40/F40</f>
        <v>5.2264999999999997</v>
      </c>
      <c r="H40" s="11" t="s">
        <v>1</v>
      </c>
      <c r="I40" s="16">
        <v>600</v>
      </c>
      <c r="J40" s="25">
        <f t="shared" si="0"/>
        <v>0.87108333333333332</v>
      </c>
      <c r="K40" s="16">
        <v>0</v>
      </c>
    </row>
    <row r="41" spans="1:11" x14ac:dyDescent="0.2">
      <c r="A41" s="34" t="s">
        <v>87</v>
      </c>
      <c r="B41" s="9" t="s">
        <v>234</v>
      </c>
      <c r="C41" s="16">
        <v>0</v>
      </c>
      <c r="D41" s="11" t="s">
        <v>1</v>
      </c>
      <c r="E41" s="16">
        <f>C41+'[1]AMCI 6_General-F'!$E$41</f>
        <v>0</v>
      </c>
      <c r="F41" s="16">
        <v>60</v>
      </c>
      <c r="G41" s="25">
        <f t="shared" ref="G41:G44" si="1">E41/F41</f>
        <v>0</v>
      </c>
      <c r="H41" s="11" t="s">
        <v>1</v>
      </c>
      <c r="I41" s="16">
        <v>360</v>
      </c>
      <c r="J41" s="25">
        <f t="shared" si="0"/>
        <v>0</v>
      </c>
      <c r="K41" s="16">
        <v>0</v>
      </c>
    </row>
    <row r="42" spans="1:11" x14ac:dyDescent="0.2">
      <c r="A42" s="34" t="s">
        <v>91</v>
      </c>
      <c r="B42" s="9" t="s">
        <v>235</v>
      </c>
      <c r="C42" s="16">
        <v>-116.39</v>
      </c>
      <c r="D42" s="11" t="s">
        <v>1</v>
      </c>
      <c r="E42" s="16">
        <f>C42+'[1]AMCI 6_General-F'!$E$42</f>
        <v>1090.1099999999999</v>
      </c>
      <c r="F42" s="16">
        <v>0</v>
      </c>
      <c r="G42" s="25">
        <v>0</v>
      </c>
      <c r="H42" s="11" t="s">
        <v>1</v>
      </c>
      <c r="I42" s="16">
        <v>0</v>
      </c>
      <c r="J42" s="25">
        <v>0</v>
      </c>
      <c r="K42" s="16">
        <v>83</v>
      </c>
    </row>
    <row r="43" spans="1:11" x14ac:dyDescent="0.2">
      <c r="A43" s="34" t="s">
        <v>137</v>
      </c>
      <c r="B43" s="9" t="s">
        <v>236</v>
      </c>
      <c r="C43" s="16">
        <v>0</v>
      </c>
      <c r="D43" s="11" t="s">
        <v>1</v>
      </c>
      <c r="E43" s="16">
        <f>C43+'[1]AMCI 6_General-F'!$E$43</f>
        <v>0</v>
      </c>
      <c r="F43" s="16">
        <v>100</v>
      </c>
      <c r="G43" s="25">
        <f t="shared" si="1"/>
        <v>0</v>
      </c>
      <c r="H43" s="11" t="s">
        <v>1</v>
      </c>
      <c r="I43" s="16">
        <v>500</v>
      </c>
      <c r="J43" s="25">
        <f t="shared" si="0"/>
        <v>0</v>
      </c>
      <c r="K43" s="16">
        <v>0</v>
      </c>
    </row>
    <row r="44" spans="1:11" x14ac:dyDescent="0.2">
      <c r="A44" s="34" t="s">
        <v>237</v>
      </c>
      <c r="B44" s="9" t="s">
        <v>238</v>
      </c>
      <c r="C44" s="16">
        <v>0</v>
      </c>
      <c r="D44" s="11" t="s">
        <v>1</v>
      </c>
      <c r="E44" s="16">
        <f>C44+'[1]AMCI 6_General-F'!$E$44</f>
        <v>412.43</v>
      </c>
      <c r="F44" s="16">
        <v>5000</v>
      </c>
      <c r="G44" s="25">
        <f t="shared" si="1"/>
        <v>8.2486000000000004E-2</v>
      </c>
      <c r="H44" s="11" t="s">
        <v>1</v>
      </c>
      <c r="I44" s="16">
        <v>5000</v>
      </c>
      <c r="J44" s="25">
        <f t="shared" si="0"/>
        <v>8.2486000000000004E-2</v>
      </c>
      <c r="K44" s="16">
        <v>0</v>
      </c>
    </row>
    <row r="45" spans="1:11" x14ac:dyDescent="0.2">
      <c r="A45" s="9"/>
      <c r="B45" s="9"/>
      <c r="C45" s="10"/>
      <c r="D45" s="11" t="s">
        <v>1</v>
      </c>
      <c r="E45" s="10"/>
      <c r="F45" s="10"/>
      <c r="G45" s="10"/>
      <c r="H45" s="11" t="s">
        <v>1</v>
      </c>
      <c r="I45" s="10"/>
      <c r="J45" s="10"/>
      <c r="K45" s="10"/>
    </row>
    <row r="46" spans="1:11" x14ac:dyDescent="0.2">
      <c r="A46" s="37" t="s">
        <v>239</v>
      </c>
      <c r="B46" s="12"/>
      <c r="C46" s="13"/>
      <c r="D46" s="1" t="s">
        <v>1</v>
      </c>
      <c r="E46" s="13"/>
      <c r="F46" s="13"/>
      <c r="G46" s="13"/>
      <c r="H46" s="1" t="s">
        <v>1</v>
      </c>
      <c r="I46" s="13"/>
      <c r="J46" s="13"/>
      <c r="K46" s="13"/>
    </row>
    <row r="47" spans="1:11" x14ac:dyDescent="0.2">
      <c r="A47" s="34" t="s">
        <v>240</v>
      </c>
      <c r="B47" s="9" t="s">
        <v>241</v>
      </c>
      <c r="C47" s="16">
        <v>141</v>
      </c>
      <c r="D47" s="11" t="s">
        <v>1</v>
      </c>
      <c r="E47" s="16">
        <f>C47+'[1]AMCI 6_General-F'!$E$47</f>
        <v>282</v>
      </c>
      <c r="F47" s="16">
        <v>0</v>
      </c>
      <c r="G47" s="25">
        <v>0</v>
      </c>
      <c r="H47" s="11" t="s">
        <v>1</v>
      </c>
      <c r="I47" s="16">
        <v>0</v>
      </c>
      <c r="J47" s="25">
        <v>0</v>
      </c>
      <c r="K47" s="16">
        <v>0</v>
      </c>
    </row>
    <row r="48" spans="1:11" x14ac:dyDescent="0.2">
      <c r="A48" s="42" t="s">
        <v>389</v>
      </c>
      <c r="B48" s="9" t="s">
        <v>242</v>
      </c>
      <c r="C48" s="16">
        <f>13+8092.28</f>
        <v>8105.28</v>
      </c>
      <c r="D48" s="11" t="s">
        <v>1</v>
      </c>
      <c r="E48" s="16">
        <f>C48+'[1]AMCI 6_General-F'!$E$48</f>
        <v>14803.17</v>
      </c>
      <c r="F48" s="16">
        <f>100+2085+2065</f>
        <v>4250</v>
      </c>
      <c r="G48" s="25">
        <f t="shared" ref="G48:G52" si="2">E48/F48</f>
        <v>3.4830988235294118</v>
      </c>
      <c r="H48" s="11" t="s">
        <v>1</v>
      </c>
      <c r="I48" s="16">
        <f>400+25000</f>
        <v>25400</v>
      </c>
      <c r="J48" s="25">
        <f t="shared" ref="J48:J52" si="3">+E48/I48</f>
        <v>0.58280196850393706</v>
      </c>
      <c r="K48" s="16">
        <v>15734</v>
      </c>
    </row>
    <row r="49" spans="1:11" x14ac:dyDescent="0.2">
      <c r="A49" s="42" t="s">
        <v>399</v>
      </c>
      <c r="B49" s="9" t="s">
        <v>243</v>
      </c>
      <c r="C49" s="16">
        <v>0</v>
      </c>
      <c r="D49" s="11" t="s">
        <v>1</v>
      </c>
      <c r="E49" s="16">
        <f>C49+'[1]AMCI 6_General-F'!$E$49</f>
        <v>150.03</v>
      </c>
      <c r="F49" s="16">
        <v>50</v>
      </c>
      <c r="G49" s="25">
        <f t="shared" si="2"/>
        <v>3.0005999999999999</v>
      </c>
      <c r="H49" s="11" t="s">
        <v>1</v>
      </c>
      <c r="I49" s="16">
        <v>200</v>
      </c>
      <c r="J49" s="25">
        <f t="shared" si="3"/>
        <v>0.75014999999999998</v>
      </c>
      <c r="K49" s="16">
        <v>67</v>
      </c>
    </row>
    <row r="50" spans="1:11" x14ac:dyDescent="0.2">
      <c r="A50" s="34" t="s">
        <v>132</v>
      </c>
      <c r="B50" s="9" t="s">
        <v>244</v>
      </c>
      <c r="C50" s="16">
        <v>90.9</v>
      </c>
      <c r="D50" s="11" t="s">
        <v>1</v>
      </c>
      <c r="E50" s="16">
        <f>C50+'[1]AMCI 6_General-F'!$E$50</f>
        <v>95.5</v>
      </c>
      <c r="F50" s="16">
        <v>0</v>
      </c>
      <c r="G50" s="25">
        <v>0</v>
      </c>
      <c r="H50" s="11" t="s">
        <v>1</v>
      </c>
      <c r="I50" s="16">
        <v>0</v>
      </c>
      <c r="J50" s="25">
        <v>0</v>
      </c>
      <c r="K50" s="16">
        <v>0</v>
      </c>
    </row>
    <row r="51" spans="1:11" x14ac:dyDescent="0.2">
      <c r="A51" s="34" t="s">
        <v>137</v>
      </c>
      <c r="B51" s="9" t="s">
        <v>245</v>
      </c>
      <c r="C51" s="16">
        <v>135</v>
      </c>
      <c r="D51" s="11" t="s">
        <v>1</v>
      </c>
      <c r="E51" s="16">
        <f>C51+'[1]AMCI 6_General-F'!$E$51</f>
        <v>629.54999999999995</v>
      </c>
      <c r="F51" s="16">
        <v>200</v>
      </c>
      <c r="G51" s="25">
        <f t="shared" si="2"/>
        <v>3.1477499999999998</v>
      </c>
      <c r="H51" s="11" t="s">
        <v>1</v>
      </c>
      <c r="I51" s="16">
        <v>1200</v>
      </c>
      <c r="J51" s="25">
        <f t="shared" si="3"/>
        <v>0.52462500000000001</v>
      </c>
      <c r="K51" s="16">
        <v>21</v>
      </c>
    </row>
    <row r="52" spans="1:11" x14ac:dyDescent="0.2">
      <c r="A52" s="34" t="s">
        <v>246</v>
      </c>
      <c r="B52" s="9" t="s">
        <v>247</v>
      </c>
      <c r="C52" s="16">
        <v>410.32</v>
      </c>
      <c r="D52" s="11" t="s">
        <v>1</v>
      </c>
      <c r="E52" s="16">
        <f>C52+'[1]AMCI 6_General-F'!$E$52</f>
        <v>1104.45</v>
      </c>
      <c r="F52" s="16">
        <v>900</v>
      </c>
      <c r="G52" s="25">
        <f t="shared" si="2"/>
        <v>1.2271666666666667</v>
      </c>
      <c r="H52" s="11" t="s">
        <v>1</v>
      </c>
      <c r="I52" s="16">
        <v>5400</v>
      </c>
      <c r="J52" s="25">
        <f t="shared" si="3"/>
        <v>0.20452777777777778</v>
      </c>
      <c r="K52" s="16">
        <v>0</v>
      </c>
    </row>
    <row r="53" spans="1:11" x14ac:dyDescent="0.2">
      <c r="A53" s="9"/>
      <c r="B53" s="9"/>
      <c r="C53" s="10"/>
      <c r="D53" s="11" t="s">
        <v>1</v>
      </c>
      <c r="E53" s="10"/>
      <c r="F53" s="10"/>
      <c r="G53" s="10"/>
      <c r="H53" s="11" t="s">
        <v>1</v>
      </c>
      <c r="I53" s="10"/>
      <c r="J53" s="10"/>
      <c r="K53" s="10"/>
    </row>
    <row r="54" spans="1:11" x14ac:dyDescent="0.2">
      <c r="A54" s="37" t="s">
        <v>248</v>
      </c>
      <c r="B54" s="12"/>
      <c r="C54" s="13"/>
      <c r="D54" s="1" t="s">
        <v>1</v>
      </c>
      <c r="E54" s="13"/>
      <c r="F54" s="13"/>
      <c r="G54" s="13"/>
      <c r="H54" s="1" t="s">
        <v>1</v>
      </c>
      <c r="I54" s="13"/>
      <c r="J54" s="13"/>
      <c r="K54" s="13"/>
    </row>
    <row r="55" spans="1:11" x14ac:dyDescent="0.2">
      <c r="A55" s="34" t="s">
        <v>249</v>
      </c>
      <c r="B55" s="9" t="s">
        <v>250</v>
      </c>
      <c r="C55" s="16">
        <v>0</v>
      </c>
      <c r="D55" s="11" t="s">
        <v>1</v>
      </c>
      <c r="E55" s="16">
        <f>C55+'[1]AMCI 6_General-F'!$E$55</f>
        <v>0</v>
      </c>
      <c r="F55" s="16">
        <v>0</v>
      </c>
      <c r="G55" s="25">
        <v>0</v>
      </c>
      <c r="H55" s="11" t="s">
        <v>1</v>
      </c>
      <c r="I55" s="16">
        <v>10000</v>
      </c>
      <c r="J55" s="25">
        <f t="shared" ref="J55:J58" si="4">+E55/I55</f>
        <v>0</v>
      </c>
      <c r="K55" s="16">
        <v>0</v>
      </c>
    </row>
    <row r="56" spans="1:11" x14ac:dyDescent="0.2">
      <c r="A56" s="42" t="s">
        <v>382</v>
      </c>
      <c r="B56" s="9"/>
      <c r="C56" s="16">
        <v>0</v>
      </c>
      <c r="D56" s="11"/>
      <c r="E56" s="16">
        <f>C56+'[1]AMCI 6_General-F'!$E$56</f>
        <v>7500</v>
      </c>
      <c r="F56" s="16">
        <v>0</v>
      </c>
      <c r="G56" s="25">
        <v>0</v>
      </c>
      <c r="H56" s="11"/>
      <c r="I56" s="16">
        <v>15000</v>
      </c>
      <c r="J56" s="25">
        <f t="shared" si="4"/>
        <v>0.5</v>
      </c>
      <c r="K56" s="16">
        <v>0</v>
      </c>
    </row>
    <row r="57" spans="1:11" x14ac:dyDescent="0.2">
      <c r="A57" s="42" t="s">
        <v>383</v>
      </c>
      <c r="B57" s="9"/>
      <c r="C57" s="16">
        <v>0</v>
      </c>
      <c r="D57" s="11"/>
      <c r="E57" s="16">
        <f>C57+'[1]AMCI 6_General-F'!$E$57</f>
        <v>263.58999999999997</v>
      </c>
      <c r="F57" s="16">
        <v>0</v>
      </c>
      <c r="G57" s="25">
        <v>0</v>
      </c>
      <c r="H57" s="11"/>
      <c r="I57" s="16"/>
      <c r="J57" s="25">
        <v>0</v>
      </c>
      <c r="K57" s="16">
        <v>0</v>
      </c>
    </row>
    <row r="58" spans="1:11" x14ac:dyDescent="0.2">
      <c r="A58" s="34" t="s">
        <v>178</v>
      </c>
      <c r="B58" s="9" t="s">
        <v>251</v>
      </c>
      <c r="C58" s="16">
        <v>1159</v>
      </c>
      <c r="D58" s="11" t="s">
        <v>1</v>
      </c>
      <c r="E58" s="16">
        <f>C58+'[1]AMCI 6_General-F'!$E$58</f>
        <v>3981.32</v>
      </c>
      <c r="F58" s="16">
        <v>0</v>
      </c>
      <c r="G58" s="25">
        <v>0</v>
      </c>
      <c r="H58" s="11" t="s">
        <v>1</v>
      </c>
      <c r="I58" s="16">
        <v>3000</v>
      </c>
      <c r="J58" s="25">
        <f t="shared" si="4"/>
        <v>1.3271066666666667</v>
      </c>
      <c r="K58" s="16">
        <v>592</v>
      </c>
    </row>
    <row r="59" spans="1:11" x14ac:dyDescent="0.2">
      <c r="A59" s="9"/>
      <c r="B59" s="9"/>
      <c r="C59" s="17"/>
      <c r="D59" s="11" t="s">
        <v>1</v>
      </c>
      <c r="E59" s="17"/>
      <c r="F59" s="17"/>
      <c r="G59" s="17"/>
      <c r="H59" s="11" t="s">
        <v>1</v>
      </c>
      <c r="I59" s="17"/>
      <c r="J59" s="17"/>
      <c r="K59" s="17"/>
    </row>
    <row r="60" spans="1:11" x14ac:dyDescent="0.2">
      <c r="A60" s="12" t="s">
        <v>252</v>
      </c>
      <c r="B60" s="12"/>
      <c r="C60" s="18">
        <f>SUM(C37:C59)</f>
        <v>65960.38</v>
      </c>
      <c r="D60" s="1" t="s">
        <v>1</v>
      </c>
      <c r="E60" s="18">
        <f>SUM(E37:E59)</f>
        <v>142915.56999999998</v>
      </c>
      <c r="F60" s="18">
        <f>SUM(F37:F59)</f>
        <v>121781</v>
      </c>
      <c r="G60" s="35">
        <v>0.71865652773519995</v>
      </c>
      <c r="H60" s="1" t="s">
        <v>1</v>
      </c>
      <c r="I60" s="18">
        <f>SUM(I36:I59)</f>
        <v>810057</v>
      </c>
      <c r="J60" s="35">
        <f>+E60/I60</f>
        <v>0.17642656010626409</v>
      </c>
      <c r="K60" s="18">
        <f>SUM(K36:K59)</f>
        <v>114146</v>
      </c>
    </row>
    <row r="61" spans="1:11" x14ac:dyDescent="0.2">
      <c r="A61" s="9"/>
      <c r="B61" s="9"/>
      <c r="C61" s="10"/>
      <c r="D61" s="11" t="s">
        <v>1</v>
      </c>
      <c r="E61" s="10"/>
      <c r="F61" s="10"/>
      <c r="G61" s="10"/>
      <c r="H61" s="11" t="s">
        <v>1</v>
      </c>
      <c r="I61" s="10"/>
      <c r="J61" s="10"/>
      <c r="K61" s="10"/>
    </row>
    <row r="62" spans="1:11" x14ac:dyDescent="0.2">
      <c r="A62" s="12" t="s">
        <v>253</v>
      </c>
      <c r="B62" s="12"/>
      <c r="C62" s="13"/>
      <c r="D62" s="1" t="s">
        <v>1</v>
      </c>
      <c r="E62" s="13"/>
      <c r="F62" s="13"/>
      <c r="G62" s="13"/>
      <c r="H62" s="1" t="s">
        <v>1</v>
      </c>
      <c r="I62" s="13"/>
      <c r="J62" s="13"/>
      <c r="K62" s="13"/>
    </row>
    <row r="63" spans="1:11" x14ac:dyDescent="0.2">
      <c r="A63" s="14" t="s">
        <v>254</v>
      </c>
      <c r="B63" s="9" t="s">
        <v>255</v>
      </c>
      <c r="C63" s="16">
        <v>0</v>
      </c>
      <c r="D63" s="11" t="s">
        <v>1</v>
      </c>
      <c r="E63" s="16">
        <f>C63+'[1]AMCI 6_General-F'!$E$63</f>
        <v>0</v>
      </c>
      <c r="F63" s="16">
        <v>0</v>
      </c>
      <c r="G63" s="25">
        <v>0</v>
      </c>
      <c r="H63" s="11" t="s">
        <v>1</v>
      </c>
      <c r="I63" s="16">
        <v>15000</v>
      </c>
      <c r="J63" s="25">
        <f t="shared" ref="J63" si="5">+E63/I63</f>
        <v>0</v>
      </c>
      <c r="K63" s="16">
        <v>0</v>
      </c>
    </row>
    <row r="64" spans="1:11" x14ac:dyDescent="0.2">
      <c r="A64" s="9"/>
      <c r="B64" s="9"/>
      <c r="C64" s="17"/>
      <c r="D64" s="11" t="s">
        <v>1</v>
      </c>
      <c r="E64" s="17"/>
      <c r="F64" s="17"/>
      <c r="G64" s="17"/>
      <c r="H64" s="11" t="s">
        <v>1</v>
      </c>
      <c r="I64" s="17"/>
      <c r="J64" s="17"/>
      <c r="K64" s="17"/>
    </row>
    <row r="65" spans="1:11" x14ac:dyDescent="0.2">
      <c r="A65" s="12" t="s">
        <v>256</v>
      </c>
      <c r="B65" s="12"/>
      <c r="C65" s="18">
        <f>SUM(C63:C64)</f>
        <v>0</v>
      </c>
      <c r="D65" s="1" t="s">
        <v>1</v>
      </c>
      <c r="E65" s="18">
        <f>SUM(E63:E64)</f>
        <v>0</v>
      </c>
      <c r="F65" s="18">
        <f>SUM(F63:F64)</f>
        <v>0</v>
      </c>
      <c r="G65" s="35">
        <v>0</v>
      </c>
      <c r="H65" s="1" t="s">
        <v>1</v>
      </c>
      <c r="I65" s="18">
        <f>SUM(I63:I64)</f>
        <v>15000</v>
      </c>
      <c r="J65" s="35">
        <f>+E65/I65</f>
        <v>0</v>
      </c>
      <c r="K65" s="18">
        <f>SUM(K63:K64)</f>
        <v>0</v>
      </c>
    </row>
    <row r="66" spans="1:11" x14ac:dyDescent="0.2">
      <c r="A66" s="9"/>
      <c r="B66" s="9"/>
      <c r="C66" s="10"/>
      <c r="D66" s="11" t="s">
        <v>1</v>
      </c>
      <c r="E66" s="10"/>
      <c r="F66" s="10"/>
      <c r="G66" s="10"/>
      <c r="H66" s="11" t="s">
        <v>1</v>
      </c>
      <c r="I66" s="10"/>
      <c r="J66" s="10"/>
      <c r="K66" s="10"/>
    </row>
    <row r="67" spans="1:11" x14ac:dyDescent="0.2">
      <c r="A67" s="12" t="s">
        <v>257</v>
      </c>
      <c r="B67" s="12"/>
      <c r="C67" s="13"/>
      <c r="D67" s="1" t="s">
        <v>1</v>
      </c>
      <c r="E67" s="13"/>
      <c r="F67" s="13"/>
      <c r="G67" s="13"/>
      <c r="H67" s="1" t="s">
        <v>1</v>
      </c>
      <c r="I67" s="13"/>
      <c r="J67" s="13"/>
      <c r="K67" s="13"/>
    </row>
    <row r="68" spans="1:11" x14ac:dyDescent="0.2">
      <c r="A68" s="14" t="s">
        <v>122</v>
      </c>
      <c r="B68" s="9" t="s">
        <v>258</v>
      </c>
      <c r="C68" s="16">
        <v>0</v>
      </c>
      <c r="D68" s="11" t="s">
        <v>1</v>
      </c>
      <c r="E68" s="16">
        <f>C68+'[1]AMCI 6_General-F'!$E$68</f>
        <v>0</v>
      </c>
      <c r="F68" s="16">
        <v>655</v>
      </c>
      <c r="G68" s="25">
        <v>0</v>
      </c>
      <c r="H68" s="11" t="s">
        <v>1</v>
      </c>
      <c r="I68" s="16">
        <v>3055</v>
      </c>
      <c r="J68" s="25">
        <f t="shared" ref="J68:J76" si="6">+E68/I68</f>
        <v>0</v>
      </c>
      <c r="K68" s="16">
        <v>86</v>
      </c>
    </row>
    <row r="69" spans="1:11" x14ac:dyDescent="0.2">
      <c r="A69" s="14" t="s">
        <v>145</v>
      </c>
      <c r="B69" s="9" t="s">
        <v>259</v>
      </c>
      <c r="C69" s="16">
        <v>0</v>
      </c>
      <c r="D69" s="11" t="s">
        <v>1</v>
      </c>
      <c r="E69" s="16">
        <f>C69+'[1]AMCI 6_General-F'!$E$69</f>
        <v>0</v>
      </c>
      <c r="F69" s="16">
        <v>0</v>
      </c>
      <c r="G69" s="25">
        <v>0</v>
      </c>
      <c r="H69" s="11" t="s">
        <v>1</v>
      </c>
      <c r="I69" s="16">
        <v>0</v>
      </c>
      <c r="J69" s="25">
        <v>0</v>
      </c>
      <c r="K69" s="16">
        <v>0</v>
      </c>
    </row>
    <row r="70" spans="1:11" x14ac:dyDescent="0.2">
      <c r="A70" s="14" t="s">
        <v>124</v>
      </c>
      <c r="B70" s="9" t="s">
        <v>260</v>
      </c>
      <c r="C70" s="16">
        <v>0</v>
      </c>
      <c r="D70" s="11" t="s">
        <v>1</v>
      </c>
      <c r="E70" s="16">
        <f>C70+'[1]AMCI 6_General-F'!$E$70</f>
        <v>0</v>
      </c>
      <c r="F70" s="16">
        <v>0</v>
      </c>
      <c r="G70" s="25">
        <v>0</v>
      </c>
      <c r="H70" s="11" t="s">
        <v>1</v>
      </c>
      <c r="I70" s="16">
        <v>400</v>
      </c>
      <c r="J70" s="25">
        <f t="shared" si="6"/>
        <v>0</v>
      </c>
      <c r="K70" s="16">
        <v>0</v>
      </c>
    </row>
    <row r="71" spans="1:11" x14ac:dyDescent="0.2">
      <c r="A71" s="14" t="s">
        <v>152</v>
      </c>
      <c r="B71" s="9" t="s">
        <v>261</v>
      </c>
      <c r="C71" s="16">
        <v>0</v>
      </c>
      <c r="D71" s="11" t="s">
        <v>1</v>
      </c>
      <c r="E71" s="16">
        <f>C71+'[1]AMCI 6_General-F'!$E$71</f>
        <v>0</v>
      </c>
      <c r="F71" s="16">
        <v>2200</v>
      </c>
      <c r="G71" s="25">
        <v>0</v>
      </c>
      <c r="H71" s="11" t="s">
        <v>1</v>
      </c>
      <c r="I71" s="16">
        <v>12200</v>
      </c>
      <c r="J71" s="25">
        <f t="shared" si="6"/>
        <v>0</v>
      </c>
      <c r="K71" s="16">
        <v>0</v>
      </c>
    </row>
    <row r="72" spans="1:11" x14ac:dyDescent="0.2">
      <c r="A72" s="47" t="s">
        <v>127</v>
      </c>
      <c r="B72" s="9"/>
      <c r="C72" s="16">
        <v>0</v>
      </c>
      <c r="D72" s="11"/>
      <c r="E72" s="16">
        <f>C72+'[1]AMCI 6_General-F'!$E$72</f>
        <v>0</v>
      </c>
      <c r="F72" s="16">
        <v>0</v>
      </c>
      <c r="G72" s="25">
        <v>0</v>
      </c>
      <c r="H72" s="11"/>
      <c r="I72" s="16">
        <v>1200</v>
      </c>
      <c r="J72" s="25">
        <f t="shared" si="6"/>
        <v>0</v>
      </c>
      <c r="K72" s="16">
        <v>0</v>
      </c>
    </row>
    <row r="73" spans="1:11" x14ac:dyDescent="0.2">
      <c r="A73" s="14" t="s">
        <v>154</v>
      </c>
      <c r="B73" s="9" t="s">
        <v>262</v>
      </c>
      <c r="C73" s="16">
        <v>0</v>
      </c>
      <c r="D73" s="11" t="s">
        <v>1</v>
      </c>
      <c r="E73" s="16">
        <f>C73+'[1]AMCI 6_General-F'!$E$73</f>
        <v>269.89999999999998</v>
      </c>
      <c r="F73" s="16">
        <v>200</v>
      </c>
      <c r="G73" s="25">
        <v>0</v>
      </c>
      <c r="H73" s="11" t="s">
        <v>1</v>
      </c>
      <c r="I73" s="16">
        <v>4000</v>
      </c>
      <c r="J73" s="25">
        <f t="shared" si="6"/>
        <v>6.7474999999999993E-2</v>
      </c>
      <c r="K73" s="16">
        <v>0</v>
      </c>
    </row>
    <row r="74" spans="1:11" x14ac:dyDescent="0.2">
      <c r="A74" s="14" t="s">
        <v>87</v>
      </c>
      <c r="B74" s="9" t="s">
        <v>263</v>
      </c>
      <c r="C74" s="16">
        <v>0</v>
      </c>
      <c r="D74" s="11" t="s">
        <v>1</v>
      </c>
      <c r="E74" s="16">
        <f>C74+'[1]AMCI 6_General-F'!$E$74</f>
        <v>0</v>
      </c>
      <c r="F74" s="16">
        <v>200</v>
      </c>
      <c r="G74" s="25">
        <v>0</v>
      </c>
      <c r="H74" s="11" t="s">
        <v>1</v>
      </c>
      <c r="I74" s="16">
        <v>1200</v>
      </c>
      <c r="J74" s="25">
        <f t="shared" si="6"/>
        <v>0</v>
      </c>
      <c r="K74" s="16">
        <v>0</v>
      </c>
    </row>
    <row r="75" spans="1:11" x14ac:dyDescent="0.2">
      <c r="A75" s="14" t="s">
        <v>91</v>
      </c>
      <c r="B75" s="9" t="s">
        <v>264</v>
      </c>
      <c r="C75" s="16">
        <v>0</v>
      </c>
      <c r="D75" s="11" t="s">
        <v>1</v>
      </c>
      <c r="E75" s="16">
        <f>C75+'[1]AMCI 6_General-F'!$E$75</f>
        <v>707.34</v>
      </c>
      <c r="F75" s="16">
        <v>0</v>
      </c>
      <c r="G75" s="25">
        <v>0</v>
      </c>
      <c r="H75" s="11" t="s">
        <v>1</v>
      </c>
      <c r="I75" s="16">
        <v>6000</v>
      </c>
      <c r="J75" s="25">
        <f t="shared" si="6"/>
        <v>0.11789000000000001</v>
      </c>
      <c r="K75" s="16">
        <v>1325</v>
      </c>
    </row>
    <row r="76" spans="1:11" x14ac:dyDescent="0.2">
      <c r="A76" s="14" t="s">
        <v>137</v>
      </c>
      <c r="B76" s="9" t="s">
        <v>265</v>
      </c>
      <c r="C76" s="16">
        <v>0</v>
      </c>
      <c r="D76" s="11" t="s">
        <v>1</v>
      </c>
      <c r="E76" s="16">
        <f>C76+'[1]AMCI 6_General-F'!$E$76</f>
        <v>28.73</v>
      </c>
      <c r="F76" s="16">
        <v>0</v>
      </c>
      <c r="G76" s="25">
        <v>0</v>
      </c>
      <c r="H76" s="11" t="s">
        <v>1</v>
      </c>
      <c r="I76" s="16">
        <v>100</v>
      </c>
      <c r="J76" s="25">
        <f t="shared" si="6"/>
        <v>0.2873</v>
      </c>
      <c r="K76" s="16">
        <v>0</v>
      </c>
    </row>
    <row r="77" spans="1:11" x14ac:dyDescent="0.2">
      <c r="A77" s="9"/>
      <c r="B77" s="9"/>
      <c r="C77" s="10"/>
      <c r="D77" s="11" t="s">
        <v>1</v>
      </c>
      <c r="E77" s="10"/>
      <c r="F77" s="10"/>
      <c r="G77" s="10"/>
      <c r="H77" s="11" t="s">
        <v>1</v>
      </c>
      <c r="I77" s="10"/>
      <c r="J77" s="10"/>
      <c r="K77" s="10"/>
    </row>
    <row r="78" spans="1:11" x14ac:dyDescent="0.2">
      <c r="A78" s="12" t="s">
        <v>266</v>
      </c>
      <c r="B78" s="12"/>
      <c r="C78" s="13"/>
      <c r="D78" s="1" t="s">
        <v>1</v>
      </c>
      <c r="E78" s="13"/>
      <c r="F78" s="13"/>
      <c r="G78" s="13"/>
      <c r="H78" s="1" t="s">
        <v>1</v>
      </c>
      <c r="I78" s="13"/>
      <c r="J78" s="13"/>
      <c r="K78" s="13"/>
    </row>
    <row r="79" spans="1:11" x14ac:dyDescent="0.2">
      <c r="A79" s="14" t="s">
        <v>196</v>
      </c>
      <c r="B79" s="9" t="s">
        <v>267</v>
      </c>
      <c r="C79" s="16">
        <v>0</v>
      </c>
      <c r="D79" s="11" t="s">
        <v>1</v>
      </c>
      <c r="E79" s="16">
        <f>C79+'[1]AMCI 6_General-F'!$E$79</f>
        <v>0</v>
      </c>
      <c r="F79" s="16">
        <v>0</v>
      </c>
      <c r="G79" s="25">
        <v>0</v>
      </c>
      <c r="H79" s="11" t="s">
        <v>1</v>
      </c>
      <c r="I79" s="16">
        <v>0</v>
      </c>
      <c r="J79" s="25">
        <v>0</v>
      </c>
      <c r="K79" s="16">
        <v>0</v>
      </c>
    </row>
    <row r="80" spans="1:11" x14ac:dyDescent="0.2">
      <c r="A80" s="14" t="s">
        <v>268</v>
      </c>
      <c r="B80" s="9" t="s">
        <v>269</v>
      </c>
      <c r="C80" s="16">
        <v>0</v>
      </c>
      <c r="D80" s="11" t="s">
        <v>1</v>
      </c>
      <c r="E80" s="16">
        <f>C80+'[1]AMCI 6_General-F'!$E$80</f>
        <v>0</v>
      </c>
      <c r="F80" s="16">
        <v>0</v>
      </c>
      <c r="G80" s="25">
        <v>0</v>
      </c>
      <c r="H80" s="11" t="s">
        <v>1</v>
      </c>
      <c r="I80" s="16">
        <v>0</v>
      </c>
      <c r="J80" s="25">
        <v>0</v>
      </c>
      <c r="K80" s="16">
        <v>0</v>
      </c>
    </row>
    <row r="81" spans="1:11" x14ac:dyDescent="0.2">
      <c r="A81" s="14" t="s">
        <v>124</v>
      </c>
      <c r="B81" s="9" t="s">
        <v>270</v>
      </c>
      <c r="C81" s="16">
        <v>0</v>
      </c>
      <c r="D81" s="11" t="s">
        <v>1</v>
      </c>
      <c r="E81" s="16">
        <f>C81+'[1]AMCI 6_General-F'!$E$81</f>
        <v>0</v>
      </c>
      <c r="F81" s="16">
        <v>0</v>
      </c>
      <c r="G81" s="25">
        <v>0</v>
      </c>
      <c r="H81" s="11" t="s">
        <v>1</v>
      </c>
      <c r="I81" s="16">
        <v>0</v>
      </c>
      <c r="J81" s="25">
        <v>0</v>
      </c>
      <c r="K81" s="16">
        <v>0</v>
      </c>
    </row>
    <row r="82" spans="1:11" x14ac:dyDescent="0.2">
      <c r="A82" s="14" t="s">
        <v>154</v>
      </c>
      <c r="B82" s="9" t="s">
        <v>271</v>
      </c>
      <c r="C82" s="16">
        <v>0</v>
      </c>
      <c r="D82" s="11" t="s">
        <v>1</v>
      </c>
      <c r="E82" s="16">
        <f>C82+'[1]AMCI 6_General-F'!$E$82</f>
        <v>0</v>
      </c>
      <c r="F82" s="16">
        <v>300</v>
      </c>
      <c r="G82" s="25">
        <v>0</v>
      </c>
      <c r="H82" s="11" t="s">
        <v>1</v>
      </c>
      <c r="I82" s="16">
        <v>1200</v>
      </c>
      <c r="J82" s="25">
        <f t="shared" ref="J82:J84" si="7">+E82/I82</f>
        <v>0</v>
      </c>
      <c r="K82" s="16">
        <v>0</v>
      </c>
    </row>
    <row r="83" spans="1:11" x14ac:dyDescent="0.2">
      <c r="A83" s="14" t="s">
        <v>87</v>
      </c>
      <c r="B83" s="9" t="s">
        <v>272</v>
      </c>
      <c r="C83" s="16">
        <v>0</v>
      </c>
      <c r="D83" s="11" t="s">
        <v>1</v>
      </c>
      <c r="E83" s="16">
        <f>C83+'[1]AMCI 6_General-F'!$E$83</f>
        <v>0</v>
      </c>
      <c r="F83" s="16">
        <v>0</v>
      </c>
      <c r="G83" s="25">
        <v>0</v>
      </c>
      <c r="H83" s="11" t="s">
        <v>1</v>
      </c>
      <c r="I83" s="16">
        <v>0</v>
      </c>
      <c r="J83" s="25">
        <v>0</v>
      </c>
      <c r="K83" s="16">
        <v>0</v>
      </c>
    </row>
    <row r="84" spans="1:11" x14ac:dyDescent="0.2">
      <c r="A84" s="14" t="s">
        <v>91</v>
      </c>
      <c r="B84" s="9" t="s">
        <v>273</v>
      </c>
      <c r="C84" s="16">
        <v>0</v>
      </c>
      <c r="D84" s="11" t="s">
        <v>1</v>
      </c>
      <c r="E84" s="16">
        <f>C84+'[1]AMCI 6_General-F'!$E$84</f>
        <v>1312.29</v>
      </c>
      <c r="F84" s="16">
        <v>1200</v>
      </c>
      <c r="G84" s="25">
        <v>0.27332777777779999</v>
      </c>
      <c r="H84" s="11" t="s">
        <v>1</v>
      </c>
      <c r="I84" s="16">
        <v>2100</v>
      </c>
      <c r="J84" s="25">
        <f t="shared" si="7"/>
        <v>0.62490000000000001</v>
      </c>
      <c r="K84" s="16">
        <v>610</v>
      </c>
    </row>
    <row r="85" spans="1:11" x14ac:dyDescent="0.2">
      <c r="A85" s="9"/>
      <c r="B85" s="9"/>
      <c r="C85" s="17"/>
      <c r="D85" s="11" t="s">
        <v>1</v>
      </c>
      <c r="E85" s="17"/>
      <c r="F85" s="17"/>
      <c r="G85" s="17"/>
      <c r="H85" s="11" t="s">
        <v>1</v>
      </c>
      <c r="I85" s="17"/>
      <c r="J85" s="17"/>
      <c r="K85" s="17"/>
    </row>
    <row r="86" spans="1:11" x14ac:dyDescent="0.2">
      <c r="A86" s="12" t="s">
        <v>274</v>
      </c>
      <c r="B86" s="12"/>
      <c r="C86" s="18">
        <f>SUM(C68:C84)</f>
        <v>0</v>
      </c>
      <c r="D86" s="1" t="s">
        <v>1</v>
      </c>
      <c r="E86" s="18">
        <f>SUM(E68:E84)</f>
        <v>2318.2600000000002</v>
      </c>
      <c r="F86" s="18">
        <f>SUM(F68:F85)</f>
        <v>4755</v>
      </c>
      <c r="G86" s="35">
        <v>0.20081224489800001</v>
      </c>
      <c r="H86" s="1" t="s">
        <v>1</v>
      </c>
      <c r="I86" s="18">
        <f>SUM(I68:I85)</f>
        <v>31455</v>
      </c>
      <c r="J86" s="35">
        <f>+E86/I86</f>
        <v>7.3700842473374675E-2</v>
      </c>
      <c r="K86" s="18">
        <f>SUM(K68:K85)</f>
        <v>2021</v>
      </c>
    </row>
    <row r="87" spans="1:11" x14ac:dyDescent="0.2">
      <c r="A87" s="9"/>
      <c r="B87" s="9"/>
      <c r="C87" s="10"/>
      <c r="D87" s="11" t="s">
        <v>1</v>
      </c>
      <c r="E87" s="10"/>
      <c r="F87" s="10"/>
      <c r="G87" s="10"/>
      <c r="H87" s="11" t="s">
        <v>1</v>
      </c>
      <c r="I87" s="10"/>
      <c r="J87" s="10"/>
      <c r="K87" s="10"/>
    </row>
    <row r="88" spans="1:11" x14ac:dyDescent="0.2">
      <c r="A88" s="12" t="s">
        <v>275</v>
      </c>
      <c r="B88" s="12"/>
      <c r="C88" s="13"/>
      <c r="D88" s="1" t="s">
        <v>1</v>
      </c>
      <c r="E88" s="13"/>
      <c r="F88" s="13"/>
      <c r="G88" s="13"/>
      <c r="H88" s="1" t="s">
        <v>1</v>
      </c>
      <c r="I88" s="13"/>
      <c r="J88" s="13"/>
      <c r="K88" s="13"/>
    </row>
    <row r="89" spans="1:11" x14ac:dyDescent="0.2">
      <c r="A89" s="14" t="s">
        <v>276</v>
      </c>
      <c r="B89" s="9" t="s">
        <v>277</v>
      </c>
      <c r="C89" s="16">
        <v>0</v>
      </c>
      <c r="D89" s="11" t="s">
        <v>1</v>
      </c>
      <c r="E89" s="16">
        <f>C89+'[1]AMCI 6_General-F'!$E$89</f>
        <v>0</v>
      </c>
      <c r="F89" s="16">
        <v>0</v>
      </c>
      <c r="G89" s="25">
        <v>0</v>
      </c>
      <c r="H89" s="11" t="s">
        <v>1</v>
      </c>
      <c r="I89" s="16">
        <v>20000</v>
      </c>
      <c r="J89" s="25">
        <f t="shared" ref="J89" si="8">+E89/I89</f>
        <v>0</v>
      </c>
      <c r="K89" s="16">
        <v>0</v>
      </c>
    </row>
    <row r="90" spans="1:11" x14ac:dyDescent="0.2">
      <c r="A90" s="14" t="s">
        <v>87</v>
      </c>
      <c r="B90" s="9" t="s">
        <v>278</v>
      </c>
      <c r="C90" s="16">
        <v>0</v>
      </c>
      <c r="D90" s="11" t="s">
        <v>1</v>
      </c>
      <c r="E90" s="16">
        <f>C90+'[1]AMCI 6_General-F'!$E$90</f>
        <v>0</v>
      </c>
      <c r="F90" s="16">
        <v>0</v>
      </c>
      <c r="G90" s="25">
        <v>0</v>
      </c>
      <c r="H90" s="11" t="s">
        <v>1</v>
      </c>
      <c r="I90" s="16">
        <v>0</v>
      </c>
      <c r="J90" s="25">
        <v>0</v>
      </c>
      <c r="K90" s="16">
        <v>0</v>
      </c>
    </row>
    <row r="91" spans="1:11" x14ac:dyDescent="0.2">
      <c r="A91" s="14" t="s">
        <v>279</v>
      </c>
      <c r="B91" s="9" t="s">
        <v>280</v>
      </c>
      <c r="C91" s="16">
        <v>5000</v>
      </c>
      <c r="D91" s="11" t="s">
        <v>1</v>
      </c>
      <c r="E91" s="16">
        <f>C91+'[1]AMCI 6_General-F'!$E$91</f>
        <v>5000</v>
      </c>
      <c r="F91" s="16">
        <v>0</v>
      </c>
      <c r="G91" s="25">
        <v>0</v>
      </c>
      <c r="H91" s="11" t="s">
        <v>1</v>
      </c>
      <c r="I91" s="16">
        <v>0</v>
      </c>
      <c r="J91" s="25">
        <v>0</v>
      </c>
      <c r="K91" s="16">
        <v>0</v>
      </c>
    </row>
    <row r="92" spans="1:11" x14ac:dyDescent="0.2">
      <c r="A92" s="14" t="s">
        <v>91</v>
      </c>
      <c r="B92" s="9" t="s">
        <v>281</v>
      </c>
      <c r="C92" s="16">
        <v>0</v>
      </c>
      <c r="D92" s="11" t="s">
        <v>1</v>
      </c>
      <c r="E92" s="16">
        <f>C92+'[1]AMCI 6_General-F'!$E$92</f>
        <v>0</v>
      </c>
      <c r="F92" s="16">
        <v>0</v>
      </c>
      <c r="G92" s="25">
        <v>0</v>
      </c>
      <c r="H92" s="11" t="s">
        <v>1</v>
      </c>
      <c r="I92" s="16">
        <v>0</v>
      </c>
      <c r="J92" s="25">
        <v>0</v>
      </c>
      <c r="K92" s="16">
        <v>0</v>
      </c>
    </row>
    <row r="93" spans="1:11" x14ac:dyDescent="0.2">
      <c r="A93" s="9"/>
      <c r="B93" s="9"/>
      <c r="C93" s="17"/>
      <c r="D93" s="11" t="s">
        <v>1</v>
      </c>
      <c r="E93" s="17"/>
      <c r="F93" s="17"/>
      <c r="G93" s="17"/>
      <c r="H93" s="11" t="s">
        <v>1</v>
      </c>
      <c r="I93" s="17"/>
      <c r="J93" s="17"/>
      <c r="K93" s="17"/>
    </row>
    <row r="94" spans="1:11" x14ac:dyDescent="0.2">
      <c r="A94" s="12" t="s">
        <v>282</v>
      </c>
      <c r="B94" s="12"/>
      <c r="C94" s="18">
        <f>SUM(C89:C93)</f>
        <v>5000</v>
      </c>
      <c r="D94" s="1" t="s">
        <v>1</v>
      </c>
      <c r="E94" s="18">
        <f>SUM(E89:E93)</f>
        <v>5000</v>
      </c>
      <c r="F94" s="18">
        <f>SUM(F89:F93)</f>
        <v>0</v>
      </c>
      <c r="G94" s="35">
        <v>0</v>
      </c>
      <c r="H94" s="1" t="s">
        <v>1</v>
      </c>
      <c r="I94" s="18">
        <f>SUM(I89:I93)</f>
        <v>20000</v>
      </c>
      <c r="J94" s="35">
        <f>+E94/I94</f>
        <v>0.25</v>
      </c>
      <c r="K94" s="18">
        <f>SUM(K89:K93)</f>
        <v>0</v>
      </c>
    </row>
    <row r="95" spans="1:11" x14ac:dyDescent="0.2">
      <c r="A95" s="9"/>
      <c r="B95" s="9"/>
      <c r="C95" s="10"/>
      <c r="D95" s="11" t="s">
        <v>1</v>
      </c>
      <c r="E95" s="10"/>
      <c r="F95" s="10"/>
      <c r="G95" s="10"/>
      <c r="H95" s="11" t="s">
        <v>1</v>
      </c>
      <c r="I95" s="10"/>
      <c r="J95" s="10"/>
      <c r="K95" s="10"/>
    </row>
    <row r="96" spans="1:11" x14ac:dyDescent="0.2">
      <c r="A96" s="9"/>
      <c r="B96" s="9"/>
      <c r="C96" s="10"/>
      <c r="D96" s="11" t="s">
        <v>1</v>
      </c>
      <c r="E96" s="10"/>
      <c r="F96" s="10"/>
      <c r="G96" s="10"/>
      <c r="H96" s="11" t="s">
        <v>1</v>
      </c>
      <c r="I96" s="10"/>
      <c r="J96" s="10"/>
      <c r="K96" s="10"/>
    </row>
    <row r="97" spans="1:11" x14ac:dyDescent="0.2">
      <c r="A97" s="12" t="s">
        <v>283</v>
      </c>
      <c r="B97" s="12"/>
      <c r="C97" s="13"/>
      <c r="D97" s="1" t="s">
        <v>1</v>
      </c>
      <c r="E97" s="13"/>
      <c r="F97" s="13"/>
      <c r="G97" s="13"/>
      <c r="H97" s="1" t="s">
        <v>1</v>
      </c>
      <c r="I97" s="13"/>
      <c r="J97" s="13"/>
      <c r="K97" s="13"/>
    </row>
    <row r="98" spans="1:11" x14ac:dyDescent="0.2">
      <c r="A98" s="14" t="s">
        <v>87</v>
      </c>
      <c r="B98" s="9" t="s">
        <v>284</v>
      </c>
      <c r="C98" s="16">
        <v>0</v>
      </c>
      <c r="D98" s="11" t="s">
        <v>1</v>
      </c>
      <c r="E98" s="16">
        <f>C98+'[1]AMCI 6_General-F'!$E$98</f>
        <v>0</v>
      </c>
      <c r="F98" s="16">
        <v>0</v>
      </c>
      <c r="G98" s="25">
        <v>0</v>
      </c>
      <c r="H98" s="11" t="s">
        <v>1</v>
      </c>
      <c r="I98" s="16">
        <v>0</v>
      </c>
      <c r="J98" s="25">
        <v>0</v>
      </c>
      <c r="K98" s="16">
        <v>0</v>
      </c>
    </row>
    <row r="99" spans="1:11" x14ac:dyDescent="0.2">
      <c r="A99" s="14" t="s">
        <v>285</v>
      </c>
      <c r="B99" s="9" t="s">
        <v>286</v>
      </c>
      <c r="C99" s="16">
        <v>0</v>
      </c>
      <c r="D99" s="11" t="s">
        <v>1</v>
      </c>
      <c r="E99" s="16">
        <f>C99+'[1]AMCI 6_General-F'!$E$99</f>
        <v>0</v>
      </c>
      <c r="F99" s="16">
        <v>0</v>
      </c>
      <c r="G99" s="25">
        <v>0</v>
      </c>
      <c r="H99" s="11" t="s">
        <v>1</v>
      </c>
      <c r="I99" s="16">
        <v>0</v>
      </c>
      <c r="J99" s="25">
        <v>0</v>
      </c>
      <c r="K99" s="16">
        <v>0</v>
      </c>
    </row>
    <row r="100" spans="1:11" x14ac:dyDescent="0.2">
      <c r="A100" s="14" t="s">
        <v>287</v>
      </c>
      <c r="B100" s="9" t="s">
        <v>288</v>
      </c>
      <c r="C100" s="16">
        <v>0</v>
      </c>
      <c r="D100" s="11" t="s">
        <v>1</v>
      </c>
      <c r="E100" s="16">
        <f>C100+'[1]AMCI 6_General-F'!$E$100</f>
        <v>4870.8900000000003</v>
      </c>
      <c r="F100" s="16">
        <v>0</v>
      </c>
      <c r="G100" s="25">
        <v>0</v>
      </c>
      <c r="H100" s="11" t="s">
        <v>1</v>
      </c>
      <c r="I100" s="16">
        <v>8200</v>
      </c>
      <c r="J100" s="25">
        <f>+E100/I100</f>
        <v>0.59401097560975613</v>
      </c>
      <c r="K100" s="16">
        <v>909</v>
      </c>
    </row>
    <row r="101" spans="1:11" x14ac:dyDescent="0.2">
      <c r="A101" s="9"/>
      <c r="B101" s="9"/>
      <c r="C101" s="17"/>
      <c r="D101" s="11" t="s">
        <v>1</v>
      </c>
      <c r="E101" s="17"/>
      <c r="F101" s="17"/>
      <c r="G101" s="17"/>
      <c r="H101" s="11" t="s">
        <v>1</v>
      </c>
      <c r="I101" s="17"/>
      <c r="J101" s="17"/>
      <c r="K101" s="17"/>
    </row>
    <row r="102" spans="1:11" x14ac:dyDescent="0.2">
      <c r="A102" s="12" t="s">
        <v>289</v>
      </c>
      <c r="B102" s="12"/>
      <c r="C102" s="18">
        <f>SUM(C98:C101)</f>
        <v>0</v>
      </c>
      <c r="D102" s="1" t="s">
        <v>1</v>
      </c>
      <c r="E102" s="18">
        <f>SUM(E98:E101)</f>
        <v>4870.8900000000003</v>
      </c>
      <c r="F102" s="18">
        <f>SUM(F98:F101)</f>
        <v>0</v>
      </c>
      <c r="G102" s="35">
        <v>1.5152666666667001</v>
      </c>
      <c r="H102" s="1" t="s">
        <v>1</v>
      </c>
      <c r="I102" s="18">
        <f>SUM(I98:I101)</f>
        <v>8200</v>
      </c>
      <c r="J102" s="35">
        <f>+E102/I102</f>
        <v>0.59401097560975613</v>
      </c>
      <c r="K102" s="18">
        <f>SUM(K98:K101)</f>
        <v>909</v>
      </c>
    </row>
    <row r="103" spans="1:11" x14ac:dyDescent="0.2">
      <c r="A103" s="12"/>
      <c r="B103" s="12"/>
      <c r="C103" s="38"/>
      <c r="D103" s="1" t="s">
        <v>1</v>
      </c>
      <c r="E103" s="38"/>
      <c r="F103" s="38"/>
      <c r="G103" s="38"/>
      <c r="H103" s="1" t="s">
        <v>1</v>
      </c>
      <c r="I103" s="38"/>
      <c r="J103" s="38"/>
      <c r="K103" s="38"/>
    </row>
    <row r="104" spans="1:11" x14ac:dyDescent="0.2">
      <c r="A104" s="22" t="s">
        <v>58</v>
      </c>
      <c r="B104" s="22"/>
      <c r="C104" s="27">
        <f>+C102+C94+C86+C65+C60</f>
        <v>70960.38</v>
      </c>
      <c r="D104" s="24" t="s">
        <v>1</v>
      </c>
      <c r="E104" s="27">
        <f>+E102+E94+E86+E65+E60</f>
        <v>155104.71999999997</v>
      </c>
      <c r="F104" s="27">
        <f>+F102+F94+F86+F65+F60</f>
        <v>126536</v>
      </c>
      <c r="G104" s="28">
        <v>0.70595346771610001</v>
      </c>
      <c r="H104" s="24" t="s">
        <v>1</v>
      </c>
      <c r="I104" s="27">
        <f>+I102+I94+I86+I65+I60</f>
        <v>884712</v>
      </c>
      <c r="J104" s="28">
        <f>+E104/I104</f>
        <v>0.17531662281058691</v>
      </c>
      <c r="K104" s="27">
        <f>+K102+K94+K86+K65+K60</f>
        <v>117076</v>
      </c>
    </row>
    <row r="105" spans="1:11" x14ac:dyDescent="0.2">
      <c r="A105" s="9"/>
      <c r="B105" s="9"/>
      <c r="C105" s="17"/>
      <c r="D105" s="11" t="s">
        <v>1</v>
      </c>
      <c r="E105" s="17"/>
      <c r="F105" s="17"/>
      <c r="G105" s="17"/>
      <c r="H105" s="11" t="s">
        <v>1</v>
      </c>
      <c r="I105" s="17"/>
      <c r="J105" s="17"/>
      <c r="K105" s="17"/>
    </row>
    <row r="106" spans="1:11" x14ac:dyDescent="0.2">
      <c r="A106" s="30" t="s">
        <v>379</v>
      </c>
      <c r="B106" s="30"/>
      <c r="C106" s="31">
        <f>-C104+C29</f>
        <v>-70891.33</v>
      </c>
      <c r="D106" s="32" t="s">
        <v>1</v>
      </c>
      <c r="E106" s="31">
        <f>-E104+E29</f>
        <v>-154959.34999999998</v>
      </c>
      <c r="F106" s="31">
        <f>-F104+F29</f>
        <v>-119336</v>
      </c>
      <c r="G106" s="33">
        <v>0.70595346771610001</v>
      </c>
      <c r="H106" s="32" t="s">
        <v>1</v>
      </c>
      <c r="I106" s="31">
        <f>-I104+I29</f>
        <v>-852212</v>
      </c>
      <c r="J106" s="33">
        <f>+E106/I106</f>
        <v>0.18183192679755739</v>
      </c>
      <c r="K106" s="31">
        <f>-K104+K29</f>
        <v>-117076</v>
      </c>
    </row>
    <row r="107" spans="1:11" x14ac:dyDescent="0.2">
      <c r="A107" s="30"/>
      <c r="B107" s="30"/>
      <c r="C107" s="39"/>
      <c r="D107" s="32" t="s">
        <v>1</v>
      </c>
      <c r="E107" s="39"/>
      <c r="F107" s="39"/>
      <c r="G107" s="39"/>
      <c r="H107" s="32" t="s">
        <v>1</v>
      </c>
      <c r="I107" s="39"/>
      <c r="J107" s="39"/>
      <c r="K107" s="39"/>
    </row>
    <row r="108" spans="1:11" x14ac:dyDescent="0.2">
      <c r="A108" s="9"/>
      <c r="B108" s="9"/>
      <c r="C108" s="10"/>
      <c r="D108" s="11" t="s">
        <v>1</v>
      </c>
      <c r="E108" s="10"/>
      <c r="F108" s="10"/>
      <c r="G108" s="10"/>
      <c r="H108" s="11" t="s">
        <v>1</v>
      </c>
      <c r="I108" s="10"/>
      <c r="J108" s="10"/>
      <c r="K108" s="10"/>
    </row>
    <row r="109" spans="1:11" x14ac:dyDescent="0.2">
      <c r="A109" s="9"/>
      <c r="B109" s="9"/>
      <c r="C109" s="10"/>
      <c r="D109" s="11" t="s">
        <v>1</v>
      </c>
      <c r="E109" s="10"/>
      <c r="F109" s="10"/>
      <c r="G109" s="10"/>
      <c r="H109" s="11" t="s">
        <v>1</v>
      </c>
      <c r="I109" s="10"/>
      <c r="J109" s="10"/>
      <c r="K109" s="10"/>
    </row>
    <row r="110" spans="1:11" x14ac:dyDescent="0.2">
      <c r="A110" s="9"/>
      <c r="B110" s="9"/>
      <c r="C110" s="10"/>
      <c r="D110" s="11" t="s">
        <v>1</v>
      </c>
      <c r="E110" s="10"/>
      <c r="F110" s="10"/>
      <c r="G110" s="10"/>
      <c r="H110" s="11" t="s">
        <v>1</v>
      </c>
      <c r="I110" s="10"/>
      <c r="J110" s="10"/>
      <c r="K110" s="10"/>
    </row>
    <row r="111" spans="1:11" x14ac:dyDescent="0.2">
      <c r="A111" s="9"/>
      <c r="B111" s="9"/>
      <c r="C111" s="10"/>
      <c r="D111" s="11" t="s">
        <v>1</v>
      </c>
      <c r="E111" s="10"/>
      <c r="F111" s="10"/>
      <c r="G111" s="10"/>
      <c r="H111" s="11" t="s">
        <v>1</v>
      </c>
      <c r="I111" s="10"/>
      <c r="J111" s="10"/>
      <c r="K111" s="10"/>
    </row>
    <row r="112" spans="1:11" x14ac:dyDescent="0.2">
      <c r="A112" s="9"/>
      <c r="B112" s="9"/>
      <c r="C112" s="10"/>
      <c r="D112" s="11" t="s">
        <v>1</v>
      </c>
      <c r="E112" s="10"/>
      <c r="F112" s="10"/>
      <c r="G112" s="10"/>
      <c r="H112" s="11" t="s">
        <v>1</v>
      </c>
      <c r="I112" s="10"/>
      <c r="J112" s="10"/>
      <c r="K112" s="10"/>
    </row>
    <row r="113" spans="1:11" x14ac:dyDescent="0.2">
      <c r="A113" s="9"/>
      <c r="B113" s="9"/>
      <c r="C113" s="10"/>
      <c r="D113" s="11" t="s">
        <v>1</v>
      </c>
      <c r="E113" s="10"/>
      <c r="F113" s="10"/>
      <c r="G113" s="10"/>
      <c r="H113" s="11" t="s">
        <v>1</v>
      </c>
      <c r="I113" s="10"/>
      <c r="J113" s="10"/>
      <c r="K113" s="10"/>
    </row>
    <row r="114" spans="1:11" x14ac:dyDescent="0.2">
      <c r="A114" s="9"/>
      <c r="B114" s="9"/>
      <c r="C114" s="10"/>
      <c r="D114" s="11" t="s">
        <v>1</v>
      </c>
      <c r="E114" s="10"/>
      <c r="F114" s="10"/>
      <c r="G114" s="10"/>
      <c r="H114" s="11" t="s">
        <v>1</v>
      </c>
      <c r="I114" s="10"/>
      <c r="J114" s="10"/>
      <c r="K114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7" pageOrder="overThenDown" orientation="portrait" r:id="rId1"/>
  <headerFooter>
    <oddHeader>&amp;C&amp;"Arial,Bold Italic"&amp;12&amp;K000000Association Management Company Institute
General
For the Two Months Ended 2/28/2019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3"/>
  <sheetViews>
    <sheetView view="pageLayout" topLeftCell="A52" zoomScaleNormal="100" workbookViewId="0">
      <selection activeCell="E81" sqref="E81"/>
    </sheetView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3" t="s">
        <v>36</v>
      </c>
      <c r="F1" s="53"/>
      <c r="G1" s="53"/>
      <c r="I1" s="53" t="s">
        <v>39</v>
      </c>
      <c r="J1" s="53"/>
      <c r="K1" s="5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397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12" t="s">
        <v>290</v>
      </c>
      <c r="B8" s="12"/>
      <c r="C8" s="13"/>
      <c r="D8" s="1" t="s">
        <v>1</v>
      </c>
      <c r="E8" s="13"/>
      <c r="F8" s="13"/>
      <c r="G8" s="13"/>
      <c r="H8" s="1" t="s">
        <v>1</v>
      </c>
      <c r="I8" s="13"/>
      <c r="J8" s="13"/>
      <c r="K8" s="13"/>
    </row>
    <row r="9" spans="1:11" x14ac:dyDescent="0.2">
      <c r="A9" s="14" t="s">
        <v>291</v>
      </c>
      <c r="B9" s="9" t="s">
        <v>292</v>
      </c>
      <c r="C9" s="15">
        <v>0</v>
      </c>
      <c r="D9" s="11" t="s">
        <v>1</v>
      </c>
      <c r="E9" s="15">
        <f>C9+'[1]AMCI 7_Marketing-F'!$E$9</f>
        <v>2190</v>
      </c>
      <c r="F9" s="15">
        <v>0</v>
      </c>
      <c r="G9" s="25">
        <v>0</v>
      </c>
      <c r="H9" s="11" t="s">
        <v>1</v>
      </c>
      <c r="I9" s="15">
        <v>5500</v>
      </c>
      <c r="J9" s="25">
        <f t="shared" ref="J9:J15" si="0">+E9/I9</f>
        <v>0.39818181818181819</v>
      </c>
      <c r="K9" s="15">
        <v>2500</v>
      </c>
    </row>
    <row r="10" spans="1:11" x14ac:dyDescent="0.2">
      <c r="A10" s="14" t="s">
        <v>293</v>
      </c>
      <c r="B10" s="9" t="s">
        <v>294</v>
      </c>
      <c r="C10" s="16">
        <v>0</v>
      </c>
      <c r="D10" s="11" t="s">
        <v>1</v>
      </c>
      <c r="E10" s="16">
        <f>C10+'[1]AMCI 7_Marketing-F'!$E$10</f>
        <v>0</v>
      </c>
      <c r="F10" s="16">
        <v>0</v>
      </c>
      <c r="G10" s="25">
        <v>0</v>
      </c>
      <c r="H10" s="11" t="s">
        <v>1</v>
      </c>
      <c r="I10" s="16">
        <v>2000</v>
      </c>
      <c r="J10" s="25">
        <f t="shared" si="0"/>
        <v>0</v>
      </c>
      <c r="K10" s="16">
        <v>0</v>
      </c>
    </row>
    <row r="11" spans="1:11" x14ac:dyDescent="0.2">
      <c r="A11" s="14" t="s">
        <v>154</v>
      </c>
      <c r="B11" s="9" t="s">
        <v>295</v>
      </c>
      <c r="C11" s="16">
        <v>0</v>
      </c>
      <c r="D11" s="11" t="s">
        <v>1</v>
      </c>
      <c r="E11" s="16">
        <f>C11+'[1]AMCI 7_Marketing-F'!$E$11</f>
        <v>0</v>
      </c>
      <c r="F11" s="16">
        <v>0</v>
      </c>
      <c r="G11" s="25">
        <v>0</v>
      </c>
      <c r="H11" s="11" t="s">
        <v>1</v>
      </c>
      <c r="I11" s="16">
        <v>1000</v>
      </c>
      <c r="J11" s="25">
        <f t="shared" si="0"/>
        <v>0</v>
      </c>
      <c r="K11" s="16">
        <v>0</v>
      </c>
    </row>
    <row r="12" spans="1:11" x14ac:dyDescent="0.2">
      <c r="A12" s="47" t="s">
        <v>322</v>
      </c>
      <c r="B12" s="9"/>
      <c r="C12" s="16">
        <v>0</v>
      </c>
      <c r="D12" s="11"/>
      <c r="E12" s="16">
        <f>C12+'[1]AMCI 7_Marketing-F'!$E$12</f>
        <v>0</v>
      </c>
      <c r="F12" s="16">
        <v>0</v>
      </c>
      <c r="G12" s="25">
        <v>0</v>
      </c>
      <c r="H12" s="11"/>
      <c r="I12" s="16">
        <v>300</v>
      </c>
      <c r="J12" s="25">
        <f t="shared" si="0"/>
        <v>0</v>
      </c>
      <c r="K12" s="16">
        <v>0</v>
      </c>
    </row>
    <row r="13" spans="1:11" x14ac:dyDescent="0.2">
      <c r="A13" s="47" t="s">
        <v>157</v>
      </c>
      <c r="B13" s="9"/>
      <c r="C13" s="16">
        <v>0</v>
      </c>
      <c r="D13" s="11"/>
      <c r="E13" s="16">
        <f>C13+'[1]AMCI 7_Marketing-F'!$E$13</f>
        <v>0</v>
      </c>
      <c r="F13" s="16">
        <v>0</v>
      </c>
      <c r="G13" s="25">
        <v>0</v>
      </c>
      <c r="H13" s="11"/>
      <c r="I13" s="16">
        <v>150</v>
      </c>
      <c r="J13" s="25">
        <f t="shared" si="0"/>
        <v>0</v>
      </c>
      <c r="K13" s="16">
        <v>0</v>
      </c>
    </row>
    <row r="14" spans="1:11" x14ac:dyDescent="0.2">
      <c r="A14" s="47" t="s">
        <v>390</v>
      </c>
      <c r="B14" s="9"/>
      <c r="C14" s="16">
        <v>0</v>
      </c>
      <c r="D14" s="11"/>
      <c r="E14" s="16">
        <f>C14+'[1]AMCI 7_Marketing-F'!$E$14</f>
        <v>0</v>
      </c>
      <c r="F14" s="16">
        <v>0</v>
      </c>
      <c r="G14" s="25">
        <v>0</v>
      </c>
      <c r="H14" s="11"/>
      <c r="I14" s="16">
        <v>5000</v>
      </c>
      <c r="J14" s="25">
        <f t="shared" si="0"/>
        <v>0</v>
      </c>
      <c r="K14" s="16">
        <v>0</v>
      </c>
    </row>
    <row r="15" spans="1:11" x14ac:dyDescent="0.2">
      <c r="A15" s="47" t="s">
        <v>137</v>
      </c>
      <c r="B15" s="9"/>
      <c r="C15" s="16">
        <v>0</v>
      </c>
      <c r="D15" s="11"/>
      <c r="E15" s="16">
        <f>C15+'[1]AMCI 7_Marketing-F'!$E$15</f>
        <v>0</v>
      </c>
      <c r="F15" s="16">
        <v>0</v>
      </c>
      <c r="G15" s="25">
        <v>0</v>
      </c>
      <c r="H15" s="11"/>
      <c r="I15" s="16">
        <v>1750</v>
      </c>
      <c r="J15" s="25">
        <f t="shared" si="0"/>
        <v>0</v>
      </c>
      <c r="K15" s="16">
        <v>0</v>
      </c>
    </row>
    <row r="16" spans="1:11" x14ac:dyDescent="0.2">
      <c r="A16" s="9"/>
      <c r="B16" s="9"/>
      <c r="C16" s="10"/>
      <c r="D16" s="11" t="s">
        <v>1</v>
      </c>
      <c r="E16" s="10"/>
      <c r="F16" s="10"/>
      <c r="G16" s="10"/>
      <c r="H16" s="11" t="s">
        <v>1</v>
      </c>
      <c r="I16" s="10"/>
      <c r="J16" s="25"/>
      <c r="K16" s="10"/>
    </row>
    <row r="17" spans="1:11" x14ac:dyDescent="0.2">
      <c r="A17" s="12" t="s">
        <v>296</v>
      </c>
      <c r="B17" s="12"/>
      <c r="C17" s="13"/>
      <c r="D17" s="1" t="s">
        <v>1</v>
      </c>
      <c r="E17" s="13"/>
      <c r="F17" s="13"/>
      <c r="G17" s="13"/>
      <c r="H17" s="1" t="s">
        <v>1</v>
      </c>
      <c r="I17" s="13"/>
      <c r="J17" s="25"/>
      <c r="K17" s="13"/>
    </row>
    <row r="18" spans="1:11" x14ac:dyDescent="0.2">
      <c r="A18" s="14" t="s">
        <v>297</v>
      </c>
      <c r="B18" s="9" t="s">
        <v>298</v>
      </c>
      <c r="C18" s="16">
        <v>0</v>
      </c>
      <c r="D18" s="11" t="s">
        <v>1</v>
      </c>
      <c r="E18" s="16">
        <f>C18+'[1]AMCI 7_Marketing-F'!$E$18</f>
        <v>990</v>
      </c>
      <c r="F18" s="16">
        <v>595</v>
      </c>
      <c r="G18" s="25">
        <f>+E18/F18</f>
        <v>1.6638655462184875</v>
      </c>
      <c r="H18" s="11" t="s">
        <v>1</v>
      </c>
      <c r="I18" s="16">
        <v>595</v>
      </c>
      <c r="J18" s="25">
        <f t="shared" ref="J18:J23" si="1">+E18/I18</f>
        <v>1.6638655462184875</v>
      </c>
      <c r="K18" s="16">
        <v>0</v>
      </c>
    </row>
    <row r="19" spans="1:11" x14ac:dyDescent="0.2">
      <c r="A19" s="14" t="s">
        <v>299</v>
      </c>
      <c r="B19" s="9" t="s">
        <v>300</v>
      </c>
      <c r="C19" s="16">
        <v>0</v>
      </c>
      <c r="D19" s="11" t="s">
        <v>1</v>
      </c>
      <c r="E19" s="16">
        <f>C19+'[1]AMCI 7_Marketing-F'!$E$19</f>
        <v>0</v>
      </c>
      <c r="F19" s="16">
        <v>0</v>
      </c>
      <c r="G19" s="25">
        <v>0</v>
      </c>
      <c r="H19" s="11" t="s">
        <v>1</v>
      </c>
      <c r="I19" s="16">
        <v>750</v>
      </c>
      <c r="J19" s="25">
        <f t="shared" si="1"/>
        <v>0</v>
      </c>
      <c r="K19" s="16">
        <v>0</v>
      </c>
    </row>
    <row r="20" spans="1:11" x14ac:dyDescent="0.2">
      <c r="A20" s="14" t="s">
        <v>154</v>
      </c>
      <c r="B20" s="9" t="s">
        <v>301</v>
      </c>
      <c r="C20" s="16">
        <v>0</v>
      </c>
      <c r="D20" s="11" t="s">
        <v>1</v>
      </c>
      <c r="E20" s="16">
        <f>C20+'[1]AMCI 7_Marketing-F'!$E$20</f>
        <v>0</v>
      </c>
      <c r="F20" s="16">
        <v>0</v>
      </c>
      <c r="G20" s="25">
        <v>0</v>
      </c>
      <c r="H20" s="11" t="s">
        <v>1</v>
      </c>
      <c r="I20" s="16">
        <v>0</v>
      </c>
      <c r="J20" s="25">
        <v>0</v>
      </c>
      <c r="K20" s="16">
        <v>0</v>
      </c>
    </row>
    <row r="21" spans="1:11" x14ac:dyDescent="0.2">
      <c r="A21" s="14" t="s">
        <v>100</v>
      </c>
      <c r="B21" s="9" t="s">
        <v>302</v>
      </c>
      <c r="C21" s="16">
        <v>0</v>
      </c>
      <c r="D21" s="11" t="s">
        <v>1</v>
      </c>
      <c r="E21" s="16">
        <f>C21+'[1]AMCI 7_Marketing-F'!$E$21</f>
        <v>0</v>
      </c>
      <c r="F21" s="16">
        <v>3000</v>
      </c>
      <c r="G21" s="25">
        <f>+E21/F21</f>
        <v>0</v>
      </c>
      <c r="H21" s="11" t="s">
        <v>1</v>
      </c>
      <c r="I21" s="16">
        <v>3000</v>
      </c>
      <c r="J21" s="25">
        <f t="shared" si="1"/>
        <v>0</v>
      </c>
      <c r="K21" s="16">
        <v>0</v>
      </c>
    </row>
    <row r="22" spans="1:11" x14ac:dyDescent="0.2">
      <c r="A22" s="14" t="s">
        <v>157</v>
      </c>
      <c r="B22" s="9" t="s">
        <v>303</v>
      </c>
      <c r="C22" s="16">
        <v>0</v>
      </c>
      <c r="D22" s="11" t="s">
        <v>1</v>
      </c>
      <c r="E22" s="16">
        <f>C22+'[1]AMCI 7_Marketing-F'!$E$22</f>
        <v>0</v>
      </c>
      <c r="F22" s="16">
        <v>0</v>
      </c>
      <c r="G22" s="25">
        <v>0</v>
      </c>
      <c r="H22" s="11" t="s">
        <v>1</v>
      </c>
      <c r="I22" s="16">
        <v>0</v>
      </c>
      <c r="J22" s="25">
        <v>0</v>
      </c>
      <c r="K22" s="16">
        <v>0</v>
      </c>
    </row>
    <row r="23" spans="1:11" x14ac:dyDescent="0.2">
      <c r="A23" s="14" t="s">
        <v>91</v>
      </c>
      <c r="B23" s="9" t="s">
        <v>304</v>
      </c>
      <c r="C23" s="16">
        <v>53.45</v>
      </c>
      <c r="D23" s="11" t="s">
        <v>1</v>
      </c>
      <c r="E23" s="16">
        <f>C23+'[1]AMCI 7_Marketing-F'!$E$23</f>
        <v>53.45</v>
      </c>
      <c r="F23" s="16">
        <v>0</v>
      </c>
      <c r="G23" s="25">
        <v>0</v>
      </c>
      <c r="H23" s="11" t="s">
        <v>1</v>
      </c>
      <c r="I23" s="16">
        <v>500</v>
      </c>
      <c r="J23" s="25">
        <f t="shared" si="1"/>
        <v>0.10690000000000001</v>
      </c>
      <c r="K23" s="16">
        <v>0</v>
      </c>
    </row>
    <row r="24" spans="1:11" x14ac:dyDescent="0.2">
      <c r="A24" s="9"/>
      <c r="B24" s="9"/>
      <c r="C24" s="10"/>
      <c r="D24" s="11" t="s">
        <v>1</v>
      </c>
      <c r="E24" s="10"/>
      <c r="F24" s="10"/>
      <c r="G24" s="10"/>
      <c r="H24" s="11" t="s">
        <v>1</v>
      </c>
      <c r="I24" s="10"/>
      <c r="J24" s="25"/>
      <c r="K24" s="10"/>
    </row>
    <row r="25" spans="1:11" x14ac:dyDescent="0.2">
      <c r="A25" s="12" t="s">
        <v>395</v>
      </c>
      <c r="B25" s="12"/>
      <c r="C25" s="13"/>
      <c r="D25" s="1" t="s">
        <v>1</v>
      </c>
      <c r="E25" s="13"/>
      <c r="F25" s="13"/>
      <c r="G25" s="13"/>
      <c r="H25" s="1" t="s">
        <v>1</v>
      </c>
      <c r="I25" s="13"/>
      <c r="J25" s="25"/>
      <c r="K25" s="13"/>
    </row>
    <row r="26" spans="1:11" x14ac:dyDescent="0.2">
      <c r="A26" s="47" t="s">
        <v>396</v>
      </c>
      <c r="B26" s="9" t="s">
        <v>305</v>
      </c>
      <c r="C26" s="16">
        <v>0</v>
      </c>
      <c r="D26" s="11" t="s">
        <v>1</v>
      </c>
      <c r="E26" s="16">
        <f>C26+'[1]AMCI 7_Marketing-F'!$E$26</f>
        <v>0</v>
      </c>
      <c r="F26" s="16">
        <v>2080</v>
      </c>
      <c r="G26" s="25">
        <f>+E26/F26</f>
        <v>0</v>
      </c>
      <c r="H26" s="11" t="s">
        <v>1</v>
      </c>
      <c r="I26" s="16">
        <v>2080</v>
      </c>
      <c r="J26" s="25">
        <f t="shared" ref="J26" si="2">+E26/I26</f>
        <v>0</v>
      </c>
      <c r="K26" s="16">
        <v>0</v>
      </c>
    </row>
    <row r="27" spans="1:11" x14ac:dyDescent="0.2">
      <c r="A27" s="14" t="s">
        <v>299</v>
      </c>
      <c r="B27" s="9" t="s">
        <v>306</v>
      </c>
      <c r="C27" s="16">
        <v>2140</v>
      </c>
      <c r="D27" s="11" t="s">
        <v>1</v>
      </c>
      <c r="E27" s="16">
        <f>C27+'[1]AMCI 7_Marketing-F'!$E$27</f>
        <v>2140</v>
      </c>
      <c r="F27" s="16">
        <v>0</v>
      </c>
      <c r="G27" s="25">
        <v>0</v>
      </c>
      <c r="H27" s="11" t="s">
        <v>1</v>
      </c>
      <c r="I27" s="16">
        <v>0</v>
      </c>
      <c r="J27" s="25">
        <v>0</v>
      </c>
      <c r="K27" s="16">
        <v>347</v>
      </c>
    </row>
    <row r="28" spans="1:11" x14ac:dyDescent="0.2">
      <c r="A28" s="14" t="s">
        <v>154</v>
      </c>
      <c r="B28" s="9" t="s">
        <v>307</v>
      </c>
      <c r="C28" s="16">
        <v>301.75</v>
      </c>
      <c r="D28" s="11" t="s">
        <v>1</v>
      </c>
      <c r="E28" s="16">
        <f>C28+'[1]AMCI 7_Marketing-F'!$E$28</f>
        <v>367.75</v>
      </c>
      <c r="F28" s="16">
        <v>0</v>
      </c>
      <c r="G28" s="25">
        <v>0</v>
      </c>
      <c r="H28" s="11" t="s">
        <v>1</v>
      </c>
      <c r="I28" s="16">
        <v>0</v>
      </c>
      <c r="J28" s="25">
        <v>0</v>
      </c>
      <c r="K28" s="16">
        <v>0</v>
      </c>
    </row>
    <row r="29" spans="1:11" x14ac:dyDescent="0.2">
      <c r="A29" s="14" t="s">
        <v>100</v>
      </c>
      <c r="B29" s="9" t="s">
        <v>308</v>
      </c>
      <c r="C29" s="16">
        <v>0</v>
      </c>
      <c r="D29" s="11" t="s">
        <v>1</v>
      </c>
      <c r="E29" s="16">
        <f>C29+'[1]AMCI 7_Marketing-F'!$E$29</f>
        <v>0</v>
      </c>
      <c r="F29" s="16">
        <v>0</v>
      </c>
      <c r="G29" s="25">
        <v>0</v>
      </c>
      <c r="H29" s="11" t="s">
        <v>1</v>
      </c>
      <c r="I29" s="16">
        <v>500</v>
      </c>
      <c r="J29" s="25">
        <f t="shared" ref="J29:J30" si="3">+E29/I29</f>
        <v>0</v>
      </c>
      <c r="K29" s="16">
        <v>0</v>
      </c>
    </row>
    <row r="30" spans="1:11" x14ac:dyDescent="0.2">
      <c r="A30" s="14" t="s">
        <v>91</v>
      </c>
      <c r="B30" s="9" t="s">
        <v>309</v>
      </c>
      <c r="C30" s="16">
        <v>290.43</v>
      </c>
      <c r="D30" s="11" t="s">
        <v>1</v>
      </c>
      <c r="E30" s="16">
        <f>C30+'[1]AMCI 7_Marketing-F'!$E$30</f>
        <v>491.24</v>
      </c>
      <c r="F30" s="16">
        <v>0</v>
      </c>
      <c r="G30" s="25">
        <v>0</v>
      </c>
      <c r="H30" s="11" t="s">
        <v>1</v>
      </c>
      <c r="I30" s="16">
        <v>5700</v>
      </c>
      <c r="J30" s="25">
        <f t="shared" si="3"/>
        <v>8.6182456140350874E-2</v>
      </c>
      <c r="K30" s="16">
        <v>0</v>
      </c>
    </row>
    <row r="31" spans="1:11" x14ac:dyDescent="0.2">
      <c r="A31" s="9"/>
      <c r="B31" s="9"/>
      <c r="C31" s="10"/>
      <c r="D31" s="11" t="s">
        <v>1</v>
      </c>
      <c r="E31" s="10"/>
      <c r="F31" s="10"/>
      <c r="G31" s="10"/>
      <c r="H31" s="11" t="s">
        <v>1</v>
      </c>
      <c r="I31" s="10"/>
      <c r="J31" s="25"/>
      <c r="K31" s="10"/>
    </row>
    <row r="32" spans="1:11" x14ac:dyDescent="0.2">
      <c r="A32" s="12" t="s">
        <v>310</v>
      </c>
      <c r="B32" s="12"/>
      <c r="C32" s="13"/>
      <c r="D32" s="1" t="s">
        <v>1</v>
      </c>
      <c r="E32" s="13"/>
      <c r="F32" s="13"/>
      <c r="G32" s="13"/>
      <c r="H32" s="1" t="s">
        <v>1</v>
      </c>
      <c r="I32" s="13"/>
      <c r="J32" s="25"/>
      <c r="K32" s="13"/>
    </row>
    <row r="33" spans="1:11" x14ac:dyDescent="0.2">
      <c r="A33" s="14" t="s">
        <v>154</v>
      </c>
      <c r="B33" s="9" t="s">
        <v>311</v>
      </c>
      <c r="C33" s="16">
        <v>0</v>
      </c>
      <c r="D33" s="11" t="s">
        <v>1</v>
      </c>
      <c r="E33" s="16">
        <f>C33+'[1]AMCI 7_Marketing-F'!$E$33</f>
        <v>0</v>
      </c>
      <c r="F33" s="16">
        <v>0</v>
      </c>
      <c r="G33" s="25">
        <v>0</v>
      </c>
      <c r="H33" s="11" t="s">
        <v>1</v>
      </c>
      <c r="I33" s="16">
        <v>1200</v>
      </c>
      <c r="J33" s="25">
        <f t="shared" ref="J33:J34" si="4">+E33/I33</f>
        <v>0</v>
      </c>
      <c r="K33" s="16">
        <v>0</v>
      </c>
    </row>
    <row r="34" spans="1:11" x14ac:dyDescent="0.2">
      <c r="A34" s="14" t="s">
        <v>91</v>
      </c>
      <c r="B34" s="9" t="s">
        <v>312</v>
      </c>
      <c r="C34" s="16">
        <v>0</v>
      </c>
      <c r="D34" s="11" t="s">
        <v>1</v>
      </c>
      <c r="E34" s="16">
        <f>C34+'[1]AMCI 7_Marketing-F'!$E$34</f>
        <v>0</v>
      </c>
      <c r="F34" s="16">
        <v>0</v>
      </c>
      <c r="G34" s="25">
        <v>0</v>
      </c>
      <c r="H34" s="11" t="s">
        <v>1</v>
      </c>
      <c r="I34" s="16">
        <v>2700</v>
      </c>
      <c r="J34" s="25">
        <f t="shared" si="4"/>
        <v>0</v>
      </c>
      <c r="K34" s="16">
        <v>0</v>
      </c>
    </row>
    <row r="35" spans="1:11" x14ac:dyDescent="0.2">
      <c r="A35" s="9"/>
      <c r="B35" s="9"/>
      <c r="C35" s="10"/>
      <c r="D35" s="11" t="s">
        <v>1</v>
      </c>
      <c r="E35" s="10"/>
      <c r="F35" s="10"/>
      <c r="G35" s="10"/>
      <c r="H35" s="11" t="s">
        <v>1</v>
      </c>
      <c r="I35" s="10"/>
      <c r="J35" s="25"/>
      <c r="K35" s="10"/>
    </row>
    <row r="36" spans="1:11" x14ac:dyDescent="0.2">
      <c r="A36" s="12" t="s">
        <v>313</v>
      </c>
      <c r="B36" s="12"/>
      <c r="C36" s="13"/>
      <c r="D36" s="1" t="s">
        <v>1</v>
      </c>
      <c r="E36" s="13"/>
      <c r="F36" s="13"/>
      <c r="G36" s="13"/>
      <c r="H36" s="1" t="s">
        <v>1</v>
      </c>
      <c r="I36" s="13"/>
      <c r="J36" s="25"/>
      <c r="K36" s="13"/>
    </row>
    <row r="37" spans="1:11" x14ac:dyDescent="0.2">
      <c r="A37" s="14" t="s">
        <v>154</v>
      </c>
      <c r="B37" s="9" t="s">
        <v>314</v>
      </c>
      <c r="C37" s="16">
        <v>0</v>
      </c>
      <c r="D37" s="11" t="s">
        <v>1</v>
      </c>
      <c r="E37" s="16">
        <f>C37+'[1]AMCI 7_Marketing-F'!$E$37</f>
        <v>0</v>
      </c>
      <c r="F37" s="16">
        <v>0</v>
      </c>
      <c r="G37" s="25">
        <v>0</v>
      </c>
      <c r="H37" s="11" t="s">
        <v>1</v>
      </c>
      <c r="I37" s="16">
        <v>1000</v>
      </c>
      <c r="J37" s="25">
        <f t="shared" ref="J37:J38" si="5">+E37/I37</f>
        <v>0</v>
      </c>
      <c r="K37" s="16">
        <v>0</v>
      </c>
    </row>
    <row r="38" spans="1:11" x14ac:dyDescent="0.2">
      <c r="A38" s="14" t="s">
        <v>91</v>
      </c>
      <c r="B38" s="9" t="s">
        <v>315</v>
      </c>
      <c r="C38" s="16">
        <v>0</v>
      </c>
      <c r="D38" s="11" t="s">
        <v>1</v>
      </c>
      <c r="E38" s="16">
        <f>C38+'[1]AMCI 7_Marketing-F'!$E$38</f>
        <v>0</v>
      </c>
      <c r="F38" s="16">
        <v>0</v>
      </c>
      <c r="G38" s="25">
        <v>0</v>
      </c>
      <c r="H38" s="11" t="s">
        <v>1</v>
      </c>
      <c r="I38" s="16">
        <v>1800</v>
      </c>
      <c r="J38" s="25">
        <f t="shared" si="5"/>
        <v>0</v>
      </c>
      <c r="K38" s="16">
        <v>0</v>
      </c>
    </row>
    <row r="39" spans="1:11" x14ac:dyDescent="0.2">
      <c r="A39" s="9"/>
      <c r="B39" s="9"/>
      <c r="C39" s="10"/>
      <c r="D39" s="11" t="s">
        <v>1</v>
      </c>
      <c r="E39" s="10"/>
      <c r="F39" s="10"/>
      <c r="G39" s="10"/>
      <c r="H39" s="11" t="s">
        <v>1</v>
      </c>
      <c r="I39" s="10"/>
      <c r="J39" s="25"/>
      <c r="K39" s="10"/>
    </row>
    <row r="40" spans="1:11" x14ac:dyDescent="0.2">
      <c r="A40" s="12" t="s">
        <v>316</v>
      </c>
      <c r="B40" s="12"/>
      <c r="C40" s="13"/>
      <c r="D40" s="1" t="s">
        <v>1</v>
      </c>
      <c r="E40" s="13"/>
      <c r="F40" s="13"/>
      <c r="G40" s="13"/>
      <c r="H40" s="1" t="s">
        <v>1</v>
      </c>
      <c r="I40" s="13"/>
      <c r="J40" s="25"/>
      <c r="K40" s="13"/>
    </row>
    <row r="41" spans="1:11" x14ac:dyDescent="0.2">
      <c r="A41" s="14" t="s">
        <v>317</v>
      </c>
      <c r="B41" s="9" t="s">
        <v>318</v>
      </c>
      <c r="C41" s="16">
        <v>0</v>
      </c>
      <c r="D41" s="11" t="s">
        <v>1</v>
      </c>
      <c r="E41" s="16">
        <f>C41+'[1]AMCI 7_Marketing-F'!$E$41</f>
        <v>0</v>
      </c>
      <c r="F41" s="16">
        <v>0</v>
      </c>
      <c r="G41" s="25">
        <v>0</v>
      </c>
      <c r="H41" s="11" t="s">
        <v>1</v>
      </c>
      <c r="I41" s="16">
        <v>1000</v>
      </c>
      <c r="J41" s="25">
        <f t="shared" ref="J41:J46" si="6">+E41/I41</f>
        <v>0</v>
      </c>
      <c r="K41" s="16">
        <v>0</v>
      </c>
    </row>
    <row r="42" spans="1:11" x14ac:dyDescent="0.2">
      <c r="A42" s="14" t="s">
        <v>319</v>
      </c>
      <c r="B42" s="9" t="s">
        <v>320</v>
      </c>
      <c r="C42" s="16">
        <v>0</v>
      </c>
      <c r="D42" s="11" t="s">
        <v>1</v>
      </c>
      <c r="E42" s="16">
        <f>C42+'[1]AMCI 7_Marketing-F'!$E$42</f>
        <v>0</v>
      </c>
      <c r="F42" s="16">
        <v>0</v>
      </c>
      <c r="G42" s="25">
        <v>0</v>
      </c>
      <c r="H42" s="11" t="s">
        <v>1</v>
      </c>
      <c r="I42" s="16">
        <v>0</v>
      </c>
      <c r="J42" s="25">
        <v>0</v>
      </c>
      <c r="K42" s="16">
        <v>0</v>
      </c>
    </row>
    <row r="43" spans="1:11" x14ac:dyDescent="0.2">
      <c r="A43" s="14" t="s">
        <v>154</v>
      </c>
      <c r="B43" s="9" t="s">
        <v>321</v>
      </c>
      <c r="C43" s="16">
        <v>0</v>
      </c>
      <c r="D43" s="11" t="s">
        <v>1</v>
      </c>
      <c r="E43" s="16">
        <f>C43+'[1]AMCI 7_Marketing-F'!$E$43</f>
        <v>0</v>
      </c>
      <c r="F43" s="16">
        <v>0</v>
      </c>
      <c r="G43" s="25">
        <v>0</v>
      </c>
      <c r="H43" s="11" t="s">
        <v>1</v>
      </c>
      <c r="I43" s="16">
        <v>1600</v>
      </c>
      <c r="J43" s="25">
        <f t="shared" si="6"/>
        <v>0</v>
      </c>
      <c r="K43" s="16">
        <v>0</v>
      </c>
    </row>
    <row r="44" spans="1:11" x14ac:dyDescent="0.2">
      <c r="A44" s="14" t="s">
        <v>322</v>
      </c>
      <c r="B44" s="9" t="s">
        <v>323</v>
      </c>
      <c r="C44" s="16">
        <v>0</v>
      </c>
      <c r="D44" s="11" t="s">
        <v>1</v>
      </c>
      <c r="E44" s="16">
        <f>C44+'[1]AMCI 7_Marketing-F'!$E$44</f>
        <v>0</v>
      </c>
      <c r="F44" s="16">
        <v>0</v>
      </c>
      <c r="G44" s="25">
        <v>0</v>
      </c>
      <c r="H44" s="11" t="s">
        <v>1</v>
      </c>
      <c r="I44" s="16">
        <v>300</v>
      </c>
      <c r="J44" s="25">
        <f t="shared" si="6"/>
        <v>0</v>
      </c>
      <c r="K44" s="16">
        <v>0</v>
      </c>
    </row>
    <row r="45" spans="1:11" x14ac:dyDescent="0.2">
      <c r="A45" s="14" t="s">
        <v>91</v>
      </c>
      <c r="B45" s="9" t="s">
        <v>324</v>
      </c>
      <c r="C45" s="16">
        <v>755.57</v>
      </c>
      <c r="D45" s="11" t="s">
        <v>1</v>
      </c>
      <c r="E45" s="16">
        <f>C45+'[1]AMCI 7_Marketing-F'!$E$45</f>
        <v>755.57</v>
      </c>
      <c r="F45" s="16">
        <v>0</v>
      </c>
      <c r="G45" s="25">
        <v>0</v>
      </c>
      <c r="H45" s="11" t="s">
        <v>1</v>
      </c>
      <c r="I45" s="16">
        <v>4500</v>
      </c>
      <c r="J45" s="25">
        <f t="shared" si="6"/>
        <v>0.16790444444444447</v>
      </c>
      <c r="K45" s="16">
        <v>0</v>
      </c>
    </row>
    <row r="46" spans="1:11" x14ac:dyDescent="0.2">
      <c r="A46" s="14" t="s">
        <v>137</v>
      </c>
      <c r="B46" s="9" t="s">
        <v>325</v>
      </c>
      <c r="C46" s="16">
        <v>0</v>
      </c>
      <c r="D46" s="11" t="s">
        <v>1</v>
      </c>
      <c r="E46" s="16">
        <f>C46+'[1]AMCI 7_Marketing-F'!$E$46</f>
        <v>0</v>
      </c>
      <c r="F46" s="16">
        <v>0</v>
      </c>
      <c r="G46" s="25">
        <v>0</v>
      </c>
      <c r="H46" s="11" t="s">
        <v>1</v>
      </c>
      <c r="I46" s="16">
        <v>150</v>
      </c>
      <c r="J46" s="25">
        <f t="shared" si="6"/>
        <v>0</v>
      </c>
      <c r="K46" s="16">
        <v>112</v>
      </c>
    </row>
    <row r="47" spans="1:11" x14ac:dyDescent="0.2">
      <c r="A47" s="9"/>
      <c r="B47" s="9"/>
      <c r="C47" s="10"/>
      <c r="D47" s="11" t="s">
        <v>1</v>
      </c>
      <c r="E47" s="10"/>
      <c r="F47" s="10"/>
      <c r="G47" s="10"/>
      <c r="H47" s="11" t="s">
        <v>1</v>
      </c>
      <c r="I47" s="10"/>
      <c r="J47" s="25"/>
      <c r="K47" s="10"/>
    </row>
    <row r="48" spans="1:11" x14ac:dyDescent="0.2">
      <c r="A48" s="12" t="s">
        <v>326</v>
      </c>
      <c r="B48" s="12"/>
      <c r="C48" s="13"/>
      <c r="D48" s="1" t="s">
        <v>1</v>
      </c>
      <c r="E48" s="13"/>
      <c r="F48" s="13"/>
      <c r="G48" s="13"/>
      <c r="H48" s="1" t="s">
        <v>1</v>
      </c>
      <c r="I48" s="13"/>
      <c r="J48" s="25"/>
      <c r="K48" s="13"/>
    </row>
    <row r="49" spans="1:11" x14ac:dyDescent="0.2">
      <c r="A49" s="14" t="s">
        <v>299</v>
      </c>
      <c r="B49" s="9" t="s">
        <v>327</v>
      </c>
      <c r="C49" s="16">
        <v>0</v>
      </c>
      <c r="D49" s="11" t="s">
        <v>1</v>
      </c>
      <c r="E49" s="16">
        <f>C49+'[1]AMCI 7_Marketing-F'!$E$49</f>
        <v>25265</v>
      </c>
      <c r="F49" s="16">
        <v>25265</v>
      </c>
      <c r="G49" s="25">
        <f>+E49/F49</f>
        <v>1</v>
      </c>
      <c r="H49" s="11" t="s">
        <v>1</v>
      </c>
      <c r="I49" s="16">
        <v>25265</v>
      </c>
      <c r="J49" s="25">
        <f t="shared" ref="J49:J51" si="7">+E49/I49</f>
        <v>1</v>
      </c>
      <c r="K49" s="16">
        <v>4108</v>
      </c>
    </row>
    <row r="50" spans="1:11" x14ac:dyDescent="0.2">
      <c r="A50" s="14" t="s">
        <v>154</v>
      </c>
      <c r="B50" s="9" t="s">
        <v>328</v>
      </c>
      <c r="C50" s="16">
        <v>0</v>
      </c>
      <c r="D50" s="11" t="s">
        <v>1</v>
      </c>
      <c r="E50" s="16">
        <f>C50+'[1]AMCI 7_Marketing-F'!$E$50</f>
        <v>0</v>
      </c>
      <c r="F50" s="16">
        <v>0</v>
      </c>
      <c r="G50" s="25">
        <v>0</v>
      </c>
      <c r="H50" s="11" t="s">
        <v>1</v>
      </c>
      <c r="I50" s="16">
        <v>0</v>
      </c>
      <c r="J50" s="25">
        <v>0</v>
      </c>
      <c r="K50" s="16">
        <v>0</v>
      </c>
    </row>
    <row r="51" spans="1:11" x14ac:dyDescent="0.2">
      <c r="A51" s="14" t="s">
        <v>91</v>
      </c>
      <c r="B51" s="9" t="s">
        <v>329</v>
      </c>
      <c r="C51" s="16">
        <v>0</v>
      </c>
      <c r="D51" s="11" t="s">
        <v>1</v>
      </c>
      <c r="E51" s="16">
        <f>C51+'[1]AMCI 7_Marketing-F'!$E$51</f>
        <v>0</v>
      </c>
      <c r="F51" s="16">
        <v>0</v>
      </c>
      <c r="G51" s="25">
        <v>0</v>
      </c>
      <c r="H51" s="11" t="s">
        <v>1</v>
      </c>
      <c r="I51" s="16">
        <v>3000</v>
      </c>
      <c r="J51" s="25">
        <f t="shared" si="7"/>
        <v>0</v>
      </c>
      <c r="K51" s="16">
        <v>0</v>
      </c>
    </row>
    <row r="52" spans="1:11" x14ac:dyDescent="0.2">
      <c r="A52" s="9"/>
      <c r="B52" s="9"/>
      <c r="C52" s="10"/>
      <c r="D52" s="11" t="s">
        <v>1</v>
      </c>
      <c r="E52" s="10"/>
      <c r="F52" s="10"/>
      <c r="G52" s="10"/>
      <c r="H52" s="11" t="s">
        <v>1</v>
      </c>
      <c r="I52" s="10"/>
      <c r="J52" s="25"/>
      <c r="K52" s="10"/>
    </row>
    <row r="53" spans="1:11" x14ac:dyDescent="0.2">
      <c r="A53" s="12" t="s">
        <v>330</v>
      </c>
      <c r="B53" s="12"/>
      <c r="C53" s="13"/>
      <c r="D53" s="1" t="s">
        <v>1</v>
      </c>
      <c r="E53" s="13"/>
      <c r="F53" s="13"/>
      <c r="G53" s="13"/>
      <c r="H53" s="1" t="s">
        <v>1</v>
      </c>
      <c r="I53" s="13"/>
      <c r="J53" s="25"/>
      <c r="K53" s="13"/>
    </row>
    <row r="54" spans="1:11" x14ac:dyDescent="0.2">
      <c r="A54" s="14" t="s">
        <v>299</v>
      </c>
      <c r="B54" s="9" t="s">
        <v>331</v>
      </c>
      <c r="C54" s="16">
        <v>0</v>
      </c>
      <c r="D54" s="11" t="s">
        <v>1</v>
      </c>
      <c r="E54" s="16">
        <f>C54+'[1]AMCI 7_Marketing-F'!$E$54</f>
        <v>0</v>
      </c>
      <c r="F54" s="16">
        <v>0</v>
      </c>
      <c r="G54" s="25">
        <v>0</v>
      </c>
      <c r="H54" s="11" t="s">
        <v>1</v>
      </c>
      <c r="I54" s="16">
        <v>0</v>
      </c>
      <c r="J54" s="25"/>
      <c r="K54" s="16">
        <v>0</v>
      </c>
    </row>
    <row r="55" spans="1:11" x14ac:dyDescent="0.2">
      <c r="A55" s="14" t="s">
        <v>154</v>
      </c>
      <c r="B55" s="9" t="s">
        <v>332</v>
      </c>
      <c r="C55" s="16">
        <v>0</v>
      </c>
      <c r="D55" s="11" t="s">
        <v>1</v>
      </c>
      <c r="E55" s="16">
        <f>C55+'[1]AMCI 7_Marketing-F'!$E$55</f>
        <v>0</v>
      </c>
      <c r="F55" s="16">
        <v>500</v>
      </c>
      <c r="G55" s="25">
        <f>+E55/F55</f>
        <v>0</v>
      </c>
      <c r="H55" s="11" t="s">
        <v>1</v>
      </c>
      <c r="I55" s="16">
        <v>500</v>
      </c>
      <c r="J55" s="25">
        <f t="shared" ref="J55:J58" si="8">+E55/I55</f>
        <v>0</v>
      </c>
      <c r="K55" s="16">
        <v>0</v>
      </c>
    </row>
    <row r="56" spans="1:11" x14ac:dyDescent="0.2">
      <c r="A56" s="14" t="s">
        <v>333</v>
      </c>
      <c r="B56" s="9" t="s">
        <v>334</v>
      </c>
      <c r="C56" s="16">
        <v>0</v>
      </c>
      <c r="D56" s="11" t="s">
        <v>1</v>
      </c>
      <c r="E56" s="16">
        <f>C56+'[1]AMCI 7_Marketing-F'!$E$56</f>
        <v>0</v>
      </c>
      <c r="F56" s="16">
        <v>0</v>
      </c>
      <c r="G56" s="25">
        <v>0</v>
      </c>
      <c r="H56" s="11" t="s">
        <v>1</v>
      </c>
      <c r="I56" s="16">
        <v>360</v>
      </c>
      <c r="J56" s="25">
        <f t="shared" si="8"/>
        <v>0</v>
      </c>
      <c r="K56" s="16">
        <v>0</v>
      </c>
    </row>
    <row r="57" spans="1:11" x14ac:dyDescent="0.2">
      <c r="A57" s="14" t="s">
        <v>100</v>
      </c>
      <c r="B57" s="9" t="s">
        <v>335</v>
      </c>
      <c r="C57" s="16">
        <v>0</v>
      </c>
      <c r="D57" s="11" t="s">
        <v>1</v>
      </c>
      <c r="E57" s="16">
        <f>C57+'[1]AMCI 7_Marketing-F'!$E$57</f>
        <v>995</v>
      </c>
      <c r="F57" s="16">
        <v>1200</v>
      </c>
      <c r="G57" s="25">
        <f t="shared" ref="G57:G58" si="9">+E57/F57</f>
        <v>0.82916666666666672</v>
      </c>
      <c r="H57" s="11" t="s">
        <v>1</v>
      </c>
      <c r="I57" s="16">
        <v>1200</v>
      </c>
      <c r="J57" s="25">
        <f t="shared" si="8"/>
        <v>0.82916666666666672</v>
      </c>
      <c r="K57" s="16">
        <v>0</v>
      </c>
    </row>
    <row r="58" spans="1:11" x14ac:dyDescent="0.2">
      <c r="A58" s="14" t="s">
        <v>91</v>
      </c>
      <c r="B58" s="9" t="s">
        <v>336</v>
      </c>
      <c r="C58" s="16">
        <v>0</v>
      </c>
      <c r="D58" s="11" t="s">
        <v>1</v>
      </c>
      <c r="E58" s="16">
        <f>C58+'[1]AMCI 7_Marketing-F'!$E$58</f>
        <v>0</v>
      </c>
      <c r="F58" s="16">
        <v>2500</v>
      </c>
      <c r="G58" s="25">
        <f t="shared" si="9"/>
        <v>0</v>
      </c>
      <c r="H58" s="11" t="s">
        <v>1</v>
      </c>
      <c r="I58" s="16">
        <v>2500</v>
      </c>
      <c r="J58" s="25">
        <f t="shared" si="8"/>
        <v>0</v>
      </c>
      <c r="K58" s="16">
        <v>170</v>
      </c>
    </row>
    <row r="59" spans="1:11" x14ac:dyDescent="0.2">
      <c r="A59" s="14" t="s">
        <v>137</v>
      </c>
      <c r="B59" s="9" t="s">
        <v>337</v>
      </c>
      <c r="C59" s="16">
        <v>0</v>
      </c>
      <c r="D59" s="11" t="s">
        <v>1</v>
      </c>
      <c r="E59" s="16">
        <f>C59+'[1]AMCI 7_Marketing-F'!$E$59</f>
        <v>0</v>
      </c>
      <c r="F59" s="16">
        <v>0</v>
      </c>
      <c r="G59" s="25">
        <v>0</v>
      </c>
      <c r="H59" s="11" t="s">
        <v>1</v>
      </c>
      <c r="I59" s="16">
        <v>0</v>
      </c>
      <c r="J59" s="25"/>
      <c r="K59" s="16">
        <v>0</v>
      </c>
    </row>
    <row r="60" spans="1:11" x14ac:dyDescent="0.2">
      <c r="A60" s="9"/>
      <c r="B60" s="9"/>
      <c r="C60" s="10"/>
      <c r="D60" s="11" t="s">
        <v>1</v>
      </c>
      <c r="E60" s="10"/>
      <c r="F60" s="10"/>
      <c r="G60" s="10"/>
      <c r="H60" s="11" t="s">
        <v>1</v>
      </c>
      <c r="I60" s="10"/>
      <c r="J60" s="25"/>
      <c r="K60" s="10"/>
    </row>
    <row r="61" spans="1:11" x14ac:dyDescent="0.2">
      <c r="A61" s="12" t="s">
        <v>338</v>
      </c>
      <c r="B61" s="12"/>
      <c r="C61" s="13"/>
      <c r="D61" s="1" t="s">
        <v>1</v>
      </c>
      <c r="E61" s="13"/>
      <c r="F61" s="13"/>
      <c r="G61" s="13"/>
      <c r="H61" s="1" t="s">
        <v>1</v>
      </c>
      <c r="I61" s="13"/>
      <c r="J61" s="25"/>
      <c r="K61" s="13"/>
    </row>
    <row r="62" spans="1:11" x14ac:dyDescent="0.2">
      <c r="A62" s="14" t="s">
        <v>154</v>
      </c>
      <c r="B62" s="9" t="s">
        <v>339</v>
      </c>
      <c r="C62" s="16">
        <v>0</v>
      </c>
      <c r="D62" s="11" t="s">
        <v>1</v>
      </c>
      <c r="E62" s="16">
        <f>C62+'[1]AMCI 7_Marketing-F'!$E$62</f>
        <v>0</v>
      </c>
      <c r="F62" s="16">
        <v>0</v>
      </c>
      <c r="G62" s="25">
        <v>0</v>
      </c>
      <c r="H62" s="11" t="s">
        <v>1</v>
      </c>
      <c r="I62" s="16">
        <v>0</v>
      </c>
      <c r="J62" s="25">
        <v>0</v>
      </c>
      <c r="K62" s="16">
        <v>0</v>
      </c>
    </row>
    <row r="63" spans="1:11" x14ac:dyDescent="0.2">
      <c r="A63" s="14" t="s">
        <v>91</v>
      </c>
      <c r="B63" s="9" t="s">
        <v>340</v>
      </c>
      <c r="C63" s="16">
        <v>0</v>
      </c>
      <c r="D63" s="11" t="s">
        <v>1</v>
      </c>
      <c r="E63" s="16">
        <f>C63+'[1]AMCI 7_Marketing-F'!$E$63</f>
        <v>0</v>
      </c>
      <c r="F63" s="16">
        <v>0</v>
      </c>
      <c r="G63" s="25">
        <v>0</v>
      </c>
      <c r="H63" s="11" t="s">
        <v>1</v>
      </c>
      <c r="I63" s="16">
        <v>0</v>
      </c>
      <c r="J63" s="25">
        <v>0</v>
      </c>
      <c r="K63" s="16">
        <v>0</v>
      </c>
    </row>
    <row r="64" spans="1:11" x14ac:dyDescent="0.2">
      <c r="A64" s="9"/>
      <c r="B64" s="9"/>
      <c r="C64" s="10"/>
      <c r="D64" s="11" t="s">
        <v>1</v>
      </c>
      <c r="E64" s="10"/>
      <c r="F64" s="10"/>
      <c r="G64" s="10"/>
      <c r="H64" s="11" t="s">
        <v>1</v>
      </c>
      <c r="I64" s="10"/>
      <c r="J64" s="25"/>
      <c r="K64" s="10"/>
    </row>
    <row r="65" spans="1:11" x14ac:dyDescent="0.2">
      <c r="A65" s="12" t="s">
        <v>341</v>
      </c>
      <c r="B65" s="12"/>
      <c r="C65" s="13"/>
      <c r="D65" s="1" t="s">
        <v>1</v>
      </c>
      <c r="E65" s="13"/>
      <c r="F65" s="13"/>
      <c r="G65" s="13"/>
      <c r="H65" s="1" t="s">
        <v>1</v>
      </c>
      <c r="I65" s="13"/>
      <c r="J65" s="25"/>
      <c r="K65" s="13"/>
    </row>
    <row r="66" spans="1:11" x14ac:dyDescent="0.2">
      <c r="A66" s="47" t="s">
        <v>391</v>
      </c>
      <c r="B66" s="9" t="s">
        <v>343</v>
      </c>
      <c r="C66" s="16">
        <v>0</v>
      </c>
      <c r="D66" s="11" t="s">
        <v>1</v>
      </c>
      <c r="E66" s="16">
        <f>C66+'[1]AMCI 7_Marketing-F'!$E$66</f>
        <v>0</v>
      </c>
      <c r="F66" s="16">
        <v>0</v>
      </c>
      <c r="G66" s="25">
        <v>0</v>
      </c>
      <c r="H66" s="11" t="s">
        <v>1</v>
      </c>
      <c r="I66" s="16">
        <v>600</v>
      </c>
      <c r="J66" s="25">
        <f t="shared" ref="J66:J84" si="10">+E66/I66</f>
        <v>0</v>
      </c>
      <c r="K66" s="16">
        <v>548</v>
      </c>
    </row>
    <row r="67" spans="1:11" x14ac:dyDescent="0.2">
      <c r="A67" s="14" t="s">
        <v>342</v>
      </c>
      <c r="B67" s="9" t="s">
        <v>343</v>
      </c>
      <c r="C67" s="16">
        <v>0</v>
      </c>
      <c r="D67" s="11" t="s">
        <v>1</v>
      </c>
      <c r="E67" s="16">
        <f>C67+'[1]AMCI 7_Marketing-F'!$E$67</f>
        <v>0</v>
      </c>
      <c r="F67" s="16">
        <v>2000</v>
      </c>
      <c r="G67" s="25">
        <f t="shared" ref="G67" si="11">+E67/F67</f>
        <v>0</v>
      </c>
      <c r="H67" s="11" t="s">
        <v>1</v>
      </c>
      <c r="I67" s="16">
        <v>12000</v>
      </c>
      <c r="J67" s="25">
        <f t="shared" si="10"/>
        <v>0</v>
      </c>
      <c r="K67" s="16">
        <v>193</v>
      </c>
    </row>
    <row r="68" spans="1:11" x14ac:dyDescent="0.2">
      <c r="A68" s="14" t="s">
        <v>344</v>
      </c>
      <c r="B68" s="9" t="s">
        <v>345</v>
      </c>
      <c r="C68" s="16">
        <v>0</v>
      </c>
      <c r="D68" s="11" t="s">
        <v>1</v>
      </c>
      <c r="E68" s="16">
        <f>C68+'[1]AMCI 7_Marketing-F'!$E$68</f>
        <v>0</v>
      </c>
      <c r="F68" s="16">
        <v>1000</v>
      </c>
      <c r="G68" s="25">
        <v>0</v>
      </c>
      <c r="H68" s="11" t="s">
        <v>1</v>
      </c>
      <c r="I68" s="16">
        <v>2500</v>
      </c>
      <c r="J68" s="25">
        <f t="shared" si="10"/>
        <v>0</v>
      </c>
      <c r="K68" s="16">
        <v>0</v>
      </c>
    </row>
    <row r="69" spans="1:11" x14ac:dyDescent="0.2">
      <c r="A69" s="14" t="s">
        <v>346</v>
      </c>
      <c r="B69" s="9" t="s">
        <v>347</v>
      </c>
      <c r="C69" s="16">
        <v>0</v>
      </c>
      <c r="D69" s="11" t="s">
        <v>1</v>
      </c>
      <c r="E69" s="16">
        <f>C69+'[1]AMCI 7_Marketing-F'!$E$69</f>
        <v>0</v>
      </c>
      <c r="F69" s="16">
        <v>0</v>
      </c>
      <c r="G69" s="25">
        <v>0</v>
      </c>
      <c r="H69" s="11" t="s">
        <v>1</v>
      </c>
      <c r="I69" s="16">
        <v>0</v>
      </c>
      <c r="J69" s="25">
        <v>0</v>
      </c>
      <c r="K69" s="16">
        <v>0</v>
      </c>
    </row>
    <row r="70" spans="1:11" x14ac:dyDescent="0.2">
      <c r="A70" s="14" t="s">
        <v>268</v>
      </c>
      <c r="B70" s="9" t="s">
        <v>348</v>
      </c>
      <c r="C70" s="16">
        <v>0</v>
      </c>
      <c r="D70" s="11" t="s">
        <v>1</v>
      </c>
      <c r="E70" s="16">
        <f>C70+'[1]AMCI 7_Marketing-F'!$E$70</f>
        <v>0</v>
      </c>
      <c r="F70" s="16">
        <v>0</v>
      </c>
      <c r="G70" s="25">
        <v>0</v>
      </c>
      <c r="H70" s="11" t="s">
        <v>1</v>
      </c>
      <c r="I70" s="16">
        <v>0</v>
      </c>
      <c r="J70" s="25">
        <v>0</v>
      </c>
      <c r="K70" s="16">
        <v>0</v>
      </c>
    </row>
    <row r="71" spans="1:11" x14ac:dyDescent="0.2">
      <c r="A71" s="47" t="s">
        <v>276</v>
      </c>
      <c r="B71" s="9"/>
      <c r="C71" s="16">
        <v>0</v>
      </c>
      <c r="D71" s="11"/>
      <c r="E71" s="16">
        <f>C71+'[1]AMCI 7_Marketing-F'!$E$71</f>
        <v>0</v>
      </c>
      <c r="F71" s="16">
        <v>0</v>
      </c>
      <c r="G71" s="25">
        <v>0</v>
      </c>
      <c r="H71" s="11"/>
      <c r="I71" s="16">
        <v>8400</v>
      </c>
      <c r="J71" s="25">
        <f t="shared" si="10"/>
        <v>0</v>
      </c>
      <c r="K71" s="16"/>
    </row>
    <row r="72" spans="1:11" x14ac:dyDescent="0.2">
      <c r="A72" s="14" t="s">
        <v>299</v>
      </c>
      <c r="B72" s="9" t="s">
        <v>349</v>
      </c>
      <c r="C72" s="16">
        <v>0</v>
      </c>
      <c r="D72" s="11" t="s">
        <v>1</v>
      </c>
      <c r="E72" s="16">
        <f>C72+'[1]AMCI 7_Marketing-F'!$E$72</f>
        <v>0</v>
      </c>
      <c r="F72" s="16">
        <v>1400</v>
      </c>
      <c r="G72" s="25">
        <f t="shared" ref="G72" si="12">+E72/F72</f>
        <v>0</v>
      </c>
      <c r="H72" s="11" t="s">
        <v>1</v>
      </c>
      <c r="I72" s="16">
        <v>0</v>
      </c>
      <c r="J72" s="25">
        <v>0</v>
      </c>
      <c r="K72" s="16">
        <v>0</v>
      </c>
    </row>
    <row r="73" spans="1:11" x14ac:dyDescent="0.2">
      <c r="A73" s="14" t="s">
        <v>350</v>
      </c>
      <c r="B73" s="9" t="s">
        <v>351</v>
      </c>
      <c r="C73" s="16">
        <v>0</v>
      </c>
      <c r="D73" s="11" t="s">
        <v>1</v>
      </c>
      <c r="E73" s="16">
        <f>C73+'[1]AMCI 7_Marketing-F'!$E$73</f>
        <v>0</v>
      </c>
      <c r="F73" s="16">
        <v>0</v>
      </c>
      <c r="G73" s="25">
        <v>0</v>
      </c>
      <c r="H73" s="11" t="s">
        <v>1</v>
      </c>
      <c r="I73" s="16">
        <v>0</v>
      </c>
      <c r="J73" s="25">
        <v>0</v>
      </c>
      <c r="K73" s="16">
        <v>0</v>
      </c>
    </row>
    <row r="74" spans="1:11" x14ac:dyDescent="0.2">
      <c r="A74" s="14" t="s">
        <v>124</v>
      </c>
      <c r="B74" s="9" t="s">
        <v>352</v>
      </c>
      <c r="C74" s="16">
        <v>0</v>
      </c>
      <c r="D74" s="11" t="s">
        <v>1</v>
      </c>
      <c r="E74" s="16">
        <f>C74+'[1]AMCI 7_Marketing-F'!$E$74</f>
        <v>0</v>
      </c>
      <c r="F74" s="16">
        <v>0</v>
      </c>
      <c r="G74" s="25">
        <v>0</v>
      </c>
      <c r="H74" s="11" t="s">
        <v>1</v>
      </c>
      <c r="I74" s="16">
        <v>0</v>
      </c>
      <c r="J74" s="25">
        <v>0</v>
      </c>
      <c r="K74" s="16">
        <v>0</v>
      </c>
    </row>
    <row r="75" spans="1:11" x14ac:dyDescent="0.2">
      <c r="A75" s="47" t="s">
        <v>392</v>
      </c>
      <c r="B75" s="9"/>
      <c r="C75" s="16">
        <v>0</v>
      </c>
      <c r="D75" s="11"/>
      <c r="E75" s="16">
        <f>C75+'[1]AMCI 7_Marketing-F'!$E$75</f>
        <v>0</v>
      </c>
      <c r="F75" s="16">
        <v>0</v>
      </c>
      <c r="G75" s="25">
        <v>0</v>
      </c>
      <c r="H75" s="11"/>
      <c r="I75" s="16">
        <v>6000</v>
      </c>
      <c r="J75" s="25">
        <f t="shared" si="10"/>
        <v>0</v>
      </c>
      <c r="K75" s="16"/>
    </row>
    <row r="76" spans="1:11" x14ac:dyDescent="0.2">
      <c r="A76" s="14" t="s">
        <v>154</v>
      </c>
      <c r="B76" s="9" t="s">
        <v>353</v>
      </c>
      <c r="C76" s="16">
        <v>227.51</v>
      </c>
      <c r="D76" s="11" t="s">
        <v>1</v>
      </c>
      <c r="E76" s="16">
        <f>C76+'[1]AMCI 7_Marketing-F'!$E$76</f>
        <v>464.73</v>
      </c>
      <c r="F76" s="16">
        <v>400</v>
      </c>
      <c r="G76" s="25">
        <f t="shared" ref="G76:G78" si="13">+E76/F76</f>
        <v>1.1618250000000001</v>
      </c>
      <c r="H76" s="11" t="s">
        <v>1</v>
      </c>
      <c r="I76" s="16">
        <v>2400</v>
      </c>
      <c r="J76" s="25">
        <f t="shared" si="10"/>
        <v>0.19363750000000002</v>
      </c>
      <c r="K76" s="16">
        <v>0</v>
      </c>
    </row>
    <row r="77" spans="1:11" x14ac:dyDescent="0.2">
      <c r="A77" s="14" t="s">
        <v>127</v>
      </c>
      <c r="B77" s="9" t="s">
        <v>354</v>
      </c>
      <c r="C77" s="16">
        <v>50</v>
      </c>
      <c r="D77" s="11" t="s">
        <v>1</v>
      </c>
      <c r="E77" s="16">
        <f>C77+'[1]AMCI 7_Marketing-F'!$E$77</f>
        <v>50</v>
      </c>
      <c r="F77" s="16">
        <v>0</v>
      </c>
      <c r="G77" s="25">
        <v>0</v>
      </c>
      <c r="H77" s="11" t="s">
        <v>1</v>
      </c>
      <c r="I77" s="16">
        <v>0</v>
      </c>
      <c r="J77" s="25">
        <v>0</v>
      </c>
      <c r="K77" s="16">
        <v>0</v>
      </c>
    </row>
    <row r="78" spans="1:11" x14ac:dyDescent="0.2">
      <c r="A78" s="14" t="s">
        <v>355</v>
      </c>
      <c r="B78" s="9" t="s">
        <v>356</v>
      </c>
      <c r="C78" s="16">
        <v>0</v>
      </c>
      <c r="D78" s="11" t="s">
        <v>1</v>
      </c>
      <c r="E78" s="16">
        <f>C78+'[1]AMCI 7_Marketing-F'!$E$78</f>
        <v>0</v>
      </c>
      <c r="F78" s="16">
        <v>400</v>
      </c>
      <c r="G78" s="25">
        <f t="shared" si="13"/>
        <v>0</v>
      </c>
      <c r="H78" s="11" t="s">
        <v>1</v>
      </c>
      <c r="I78" s="16">
        <v>2400</v>
      </c>
      <c r="J78" s="25">
        <f t="shared" si="10"/>
        <v>0</v>
      </c>
      <c r="K78" s="16">
        <v>665</v>
      </c>
    </row>
    <row r="79" spans="1:11" x14ac:dyDescent="0.2">
      <c r="A79" s="14" t="s">
        <v>357</v>
      </c>
      <c r="B79" s="9" t="s">
        <v>358</v>
      </c>
      <c r="C79" s="16">
        <v>0</v>
      </c>
      <c r="D79" s="11" t="s">
        <v>1</v>
      </c>
      <c r="E79" s="16">
        <f>C79+'[1]AMCI 7_Marketing-F'!$E$79</f>
        <v>0</v>
      </c>
      <c r="F79" s="16">
        <v>0</v>
      </c>
      <c r="G79" s="25">
        <v>0</v>
      </c>
      <c r="H79" s="11" t="s">
        <v>1</v>
      </c>
      <c r="I79" s="16">
        <v>0</v>
      </c>
      <c r="J79" s="25">
        <v>0</v>
      </c>
      <c r="K79" s="16">
        <v>0</v>
      </c>
    </row>
    <row r="80" spans="1:11" x14ac:dyDescent="0.2">
      <c r="A80" s="14" t="s">
        <v>359</v>
      </c>
      <c r="B80" s="9" t="s">
        <v>360</v>
      </c>
      <c r="C80" s="16">
        <v>0</v>
      </c>
      <c r="D80" s="11" t="s">
        <v>1</v>
      </c>
      <c r="E80" s="16">
        <f>C80+'[1]AMCI 7_Marketing-F'!$E$80</f>
        <v>0</v>
      </c>
      <c r="F80" s="16">
        <v>0</v>
      </c>
      <c r="G80" s="25">
        <v>0</v>
      </c>
      <c r="H80" s="11" t="s">
        <v>1</v>
      </c>
      <c r="I80" s="16">
        <v>0</v>
      </c>
      <c r="J80" s="25">
        <v>0</v>
      </c>
      <c r="K80" s="16">
        <v>0</v>
      </c>
    </row>
    <row r="81" spans="1:11" x14ac:dyDescent="0.2">
      <c r="A81" s="14" t="s">
        <v>132</v>
      </c>
      <c r="B81" s="9" t="s">
        <v>361</v>
      </c>
      <c r="C81" s="16">
        <v>0</v>
      </c>
      <c r="D81" s="11" t="s">
        <v>1</v>
      </c>
      <c r="E81" s="16">
        <f>C81+'[1]AMCI 7_Marketing-F'!$E$81</f>
        <v>0</v>
      </c>
      <c r="F81" s="16">
        <v>400</v>
      </c>
      <c r="G81" s="25">
        <f t="shared" ref="G81:G84" si="14">+E81/F81</f>
        <v>0</v>
      </c>
      <c r="H81" s="11" t="s">
        <v>1</v>
      </c>
      <c r="I81" s="16">
        <v>2400</v>
      </c>
      <c r="J81" s="25">
        <f t="shared" si="10"/>
        <v>0</v>
      </c>
      <c r="K81" s="16">
        <v>520</v>
      </c>
    </row>
    <row r="82" spans="1:11" x14ac:dyDescent="0.2">
      <c r="A82" s="14" t="s">
        <v>176</v>
      </c>
      <c r="B82" s="9" t="s">
        <v>362</v>
      </c>
      <c r="C82" s="16">
        <v>0</v>
      </c>
      <c r="D82" s="11" t="s">
        <v>1</v>
      </c>
      <c r="E82" s="16">
        <f>C82+'[1]AMCI 7_Marketing-F'!$E$82</f>
        <v>0</v>
      </c>
      <c r="F82" s="16">
        <v>0</v>
      </c>
      <c r="G82" s="25">
        <v>0</v>
      </c>
      <c r="H82" s="11" t="s">
        <v>1</v>
      </c>
      <c r="I82" s="16">
        <v>1000</v>
      </c>
      <c r="J82" s="25">
        <f t="shared" si="10"/>
        <v>0</v>
      </c>
      <c r="K82" s="16">
        <v>515</v>
      </c>
    </row>
    <row r="83" spans="1:11" x14ac:dyDescent="0.2">
      <c r="A83" s="14" t="s">
        <v>363</v>
      </c>
      <c r="B83" s="9" t="s">
        <v>364</v>
      </c>
      <c r="C83" s="16">
        <v>13500</v>
      </c>
      <c r="D83" s="11" t="s">
        <v>1</v>
      </c>
      <c r="E83" s="16">
        <f>C83+'[1]AMCI 7_Marketing-F'!$E$83</f>
        <v>27000</v>
      </c>
      <c r="F83" s="16">
        <v>27000</v>
      </c>
      <c r="G83" s="25">
        <f t="shared" si="14"/>
        <v>1</v>
      </c>
      <c r="H83" s="11" t="s">
        <v>1</v>
      </c>
      <c r="I83" s="16">
        <v>162000</v>
      </c>
      <c r="J83" s="25">
        <f t="shared" si="10"/>
        <v>0.16666666666666666</v>
      </c>
      <c r="K83" s="16">
        <v>26000</v>
      </c>
    </row>
    <row r="84" spans="1:11" x14ac:dyDescent="0.2">
      <c r="A84" s="14" t="s">
        <v>365</v>
      </c>
      <c r="B84" s="9" t="s">
        <v>366</v>
      </c>
      <c r="C84" s="16">
        <v>3247.02</v>
      </c>
      <c r="D84" s="11" t="s">
        <v>1</v>
      </c>
      <c r="E84" s="16">
        <f>C84+'[1]AMCI 7_Marketing-F'!$E$84</f>
        <v>3591.3</v>
      </c>
      <c r="F84" s="16">
        <v>3000</v>
      </c>
      <c r="G84" s="25">
        <f t="shared" si="14"/>
        <v>1.1971000000000001</v>
      </c>
      <c r="H84" s="11" t="s">
        <v>1</v>
      </c>
      <c r="I84" s="16">
        <v>8500</v>
      </c>
      <c r="J84" s="25">
        <f t="shared" si="10"/>
        <v>0.42250588235294118</v>
      </c>
      <c r="K84" s="16">
        <v>824</v>
      </c>
    </row>
    <row r="85" spans="1:11" x14ac:dyDescent="0.2">
      <c r="A85" s="14" t="s">
        <v>137</v>
      </c>
      <c r="B85" s="9" t="s">
        <v>367</v>
      </c>
      <c r="C85" s="16">
        <v>0</v>
      </c>
      <c r="D85" s="11" t="s">
        <v>1</v>
      </c>
      <c r="E85" s="16">
        <f>C85+'[1]AMCI 7_Marketing-F'!$E$85</f>
        <v>0</v>
      </c>
      <c r="F85" s="16">
        <v>60</v>
      </c>
      <c r="G85" s="25">
        <v>0</v>
      </c>
      <c r="H85" s="11" t="s">
        <v>1</v>
      </c>
      <c r="I85" s="16">
        <v>360</v>
      </c>
      <c r="J85" s="25">
        <f t="shared" ref="J85" si="15">+E85/I85</f>
        <v>0</v>
      </c>
      <c r="K85" s="16">
        <v>0</v>
      </c>
    </row>
    <row r="86" spans="1:11" x14ac:dyDescent="0.2">
      <c r="A86" s="14" t="s">
        <v>368</v>
      </c>
      <c r="B86" s="9" t="s">
        <v>369</v>
      </c>
      <c r="C86" s="16">
        <v>0</v>
      </c>
      <c r="D86" s="11" t="s">
        <v>1</v>
      </c>
      <c r="E86" s="16">
        <f>C86+'[1]AMCI 7_Marketing-F'!$E$86</f>
        <v>0</v>
      </c>
      <c r="F86" s="16">
        <v>0</v>
      </c>
      <c r="G86" s="25">
        <v>0</v>
      </c>
      <c r="H86" s="11" t="s">
        <v>1</v>
      </c>
      <c r="I86" s="16">
        <v>0</v>
      </c>
      <c r="J86" s="25">
        <v>0</v>
      </c>
      <c r="K86" s="16">
        <v>0</v>
      </c>
    </row>
    <row r="87" spans="1:11" x14ac:dyDescent="0.2">
      <c r="A87" s="9"/>
      <c r="B87" s="9"/>
      <c r="C87" s="17"/>
      <c r="D87" s="11" t="s">
        <v>1</v>
      </c>
      <c r="E87" s="17"/>
      <c r="F87" s="17"/>
      <c r="G87" s="17"/>
      <c r="H87" s="11" t="s">
        <v>1</v>
      </c>
      <c r="I87" s="17"/>
      <c r="J87" s="17"/>
      <c r="K87" s="17"/>
    </row>
    <row r="88" spans="1:11" x14ac:dyDescent="0.2">
      <c r="A88" s="22" t="s">
        <v>58</v>
      </c>
      <c r="B88" s="22"/>
      <c r="C88" s="27">
        <f>SUM(C9:C86)</f>
        <v>20565.73</v>
      </c>
      <c r="D88" s="24" t="s">
        <v>1</v>
      </c>
      <c r="E88" s="27">
        <f>SUM(E9:E86)</f>
        <v>64354.04</v>
      </c>
      <c r="F88" s="27">
        <f>SUM(F9:F87)</f>
        <v>70800</v>
      </c>
      <c r="G88" s="28">
        <f>+E88/F88</f>
        <v>0.90895536723163839</v>
      </c>
      <c r="H88" s="24" t="s">
        <v>1</v>
      </c>
      <c r="I88" s="27">
        <f>SUM(I9:I87)</f>
        <v>284460</v>
      </c>
      <c r="J88" s="28">
        <f>+E88/I88</f>
        <v>0.2262322997961049</v>
      </c>
      <c r="K88" s="27">
        <f>SUM(K9:K87)</f>
        <v>36502</v>
      </c>
    </row>
    <row r="89" spans="1:11" x14ac:dyDescent="0.2">
      <c r="A89" s="9"/>
      <c r="B89" s="9"/>
      <c r="C89" s="17"/>
      <c r="D89" s="11" t="s">
        <v>1</v>
      </c>
      <c r="E89" s="17"/>
      <c r="F89" s="17"/>
      <c r="G89" s="17"/>
      <c r="H89" s="11" t="s">
        <v>1</v>
      </c>
      <c r="I89" s="17"/>
      <c r="J89" s="17"/>
      <c r="K89" s="17"/>
    </row>
    <row r="90" spans="1:11" x14ac:dyDescent="0.2">
      <c r="A90" s="30" t="s">
        <v>380</v>
      </c>
      <c r="B90" s="30"/>
      <c r="C90" s="31">
        <f>+C88</f>
        <v>20565.73</v>
      </c>
      <c r="D90" s="32" t="s">
        <v>1</v>
      </c>
      <c r="E90" s="31">
        <f>+E88</f>
        <v>64354.04</v>
      </c>
      <c r="F90" s="31">
        <f>+F88</f>
        <v>70800</v>
      </c>
      <c r="G90" s="33">
        <f>+E90/F90</f>
        <v>0.90895536723163839</v>
      </c>
      <c r="H90" s="32" t="s">
        <v>1</v>
      </c>
      <c r="I90" s="31">
        <f>+I88</f>
        <v>284460</v>
      </c>
      <c r="J90" s="33">
        <f>+E90/I90</f>
        <v>0.2262322997961049</v>
      </c>
      <c r="K90" s="31">
        <f>+K88</f>
        <v>36502</v>
      </c>
    </row>
    <row r="91" spans="1:11" x14ac:dyDescent="0.2">
      <c r="A91" s="9"/>
      <c r="B91" s="9"/>
      <c r="C91" s="29"/>
      <c r="D91" s="11" t="s">
        <v>1</v>
      </c>
      <c r="E91" s="29"/>
      <c r="F91" s="29"/>
      <c r="G91" s="29"/>
      <c r="H91" s="11" t="s">
        <v>1</v>
      </c>
      <c r="I91" s="29"/>
      <c r="J91" s="29"/>
      <c r="K91" s="29"/>
    </row>
    <row r="92" spans="1:11" x14ac:dyDescent="0.2">
      <c r="A92" s="9"/>
      <c r="B92" s="9"/>
      <c r="C92" s="10"/>
      <c r="D92" s="11" t="s">
        <v>1</v>
      </c>
      <c r="E92" s="10"/>
      <c r="F92" s="10"/>
      <c r="G92" s="10"/>
      <c r="H92" s="11" t="s">
        <v>1</v>
      </c>
      <c r="I92" s="10"/>
      <c r="J92" s="10"/>
      <c r="K92" s="10"/>
    </row>
    <row r="93" spans="1:11" x14ac:dyDescent="0.2">
      <c r="A93" s="9"/>
      <c r="B93" s="9"/>
      <c r="C93" s="10"/>
      <c r="D93" s="11" t="s">
        <v>1</v>
      </c>
      <c r="E93" s="10"/>
      <c r="F93" s="10"/>
      <c r="G93" s="10"/>
      <c r="H93" s="11" t="s">
        <v>1</v>
      </c>
      <c r="I93" s="10"/>
      <c r="J93" s="10"/>
      <c r="K93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58" pageOrder="overThenDown" orientation="portrait" r:id="rId1"/>
  <headerFooter>
    <oddHeader>&amp;L&amp;8&amp;K000000 &amp;C&amp;"Arial,Bold Italic"&amp;12&amp;K000000Association Management Company Institute
Marketing
For the Two Months Ended 2/28/2019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6"/>
  <sheetViews>
    <sheetView view="pageLayout" zoomScaleNormal="100" workbookViewId="0">
      <selection activeCell="E16" sqref="E16"/>
    </sheetView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3" t="s">
        <v>36</v>
      </c>
      <c r="F1" s="53"/>
      <c r="G1" s="53"/>
      <c r="I1" s="53" t="s">
        <v>39</v>
      </c>
      <c r="J1" s="53"/>
      <c r="K1" s="5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397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14" t="s">
        <v>370</v>
      </c>
      <c r="B8" s="9" t="s">
        <v>371</v>
      </c>
      <c r="C8" s="15">
        <v>1060.45</v>
      </c>
      <c r="D8" s="11" t="s">
        <v>1</v>
      </c>
      <c r="E8" s="15">
        <f>C8+'[1]AMCI 8_Investments-F'!$E$8</f>
        <v>1266.99</v>
      </c>
      <c r="F8" s="15">
        <v>2000</v>
      </c>
      <c r="G8" s="25">
        <f>+E8/F8</f>
        <v>0.63349500000000003</v>
      </c>
      <c r="H8" s="11" t="s">
        <v>1</v>
      </c>
      <c r="I8" s="15">
        <v>12000</v>
      </c>
      <c r="J8" s="25">
        <f>+E8/I8</f>
        <v>0.1055825</v>
      </c>
      <c r="K8" s="15">
        <v>953</v>
      </c>
    </row>
    <row r="9" spans="1:11" x14ac:dyDescent="0.2">
      <c r="A9" s="14" t="s">
        <v>372</v>
      </c>
      <c r="B9" s="9" t="s">
        <v>373</v>
      </c>
      <c r="C9" s="16">
        <v>7606.03</v>
      </c>
      <c r="D9" s="11" t="s">
        <v>1</v>
      </c>
      <c r="E9" s="16">
        <f>C9+'[1]AMCI 8_Investments-F'!$E$9</f>
        <v>36466.639999999999</v>
      </c>
      <c r="F9" s="16">
        <v>0</v>
      </c>
      <c r="G9" s="25">
        <v>0</v>
      </c>
      <c r="H9" s="11" t="s">
        <v>1</v>
      </c>
      <c r="I9" s="16">
        <v>0</v>
      </c>
      <c r="J9" s="25">
        <v>0</v>
      </c>
      <c r="K9" s="16">
        <v>-7449</v>
      </c>
    </row>
    <row r="10" spans="1:11" x14ac:dyDescent="0.2">
      <c r="A10" s="9"/>
      <c r="B10" s="9"/>
      <c r="C10" s="17"/>
      <c r="D10" s="11" t="s">
        <v>1</v>
      </c>
      <c r="E10" s="17"/>
      <c r="F10" s="17"/>
      <c r="G10" s="17"/>
      <c r="H10" s="11" t="s">
        <v>1</v>
      </c>
      <c r="I10" s="17"/>
      <c r="J10" s="17"/>
      <c r="K10" s="17"/>
    </row>
    <row r="11" spans="1:11" x14ac:dyDescent="0.2">
      <c r="A11" s="22" t="s">
        <v>50</v>
      </c>
      <c r="B11" s="22"/>
      <c r="C11" s="27">
        <f>SUM(C8:C10)</f>
        <v>8666.48</v>
      </c>
      <c r="D11" s="24" t="s">
        <v>1</v>
      </c>
      <c r="E11" s="27">
        <f>SUM(E8:E10)</f>
        <v>37733.629999999997</v>
      </c>
      <c r="F11" s="27">
        <f>SUM(F8:F10)</f>
        <v>2000</v>
      </c>
      <c r="G11" s="28">
        <f>+E11/F11</f>
        <v>18.866814999999999</v>
      </c>
      <c r="H11" s="24" t="s">
        <v>1</v>
      </c>
      <c r="I11" s="27">
        <f>SUM(I8:I10)</f>
        <v>12000</v>
      </c>
      <c r="J11" s="28">
        <f>+E11/I11</f>
        <v>3.1444691666666666</v>
      </c>
      <c r="K11" s="27">
        <f>SUM(K8:K10)</f>
        <v>-6496</v>
      </c>
    </row>
    <row r="12" spans="1:11" x14ac:dyDescent="0.2">
      <c r="A12" s="9"/>
      <c r="B12" s="9"/>
      <c r="C12" s="10"/>
      <c r="D12" s="11" t="s">
        <v>1</v>
      </c>
      <c r="E12" s="10"/>
      <c r="F12" s="10"/>
      <c r="G12" s="10"/>
      <c r="H12" s="11" t="s">
        <v>1</v>
      </c>
      <c r="I12" s="10"/>
      <c r="J12" s="10"/>
      <c r="K12" s="10"/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22" t="s">
        <v>63</v>
      </c>
      <c r="B14" s="22"/>
      <c r="C14" s="23"/>
      <c r="D14" s="24" t="s">
        <v>1</v>
      </c>
      <c r="E14" s="23"/>
      <c r="F14" s="23"/>
      <c r="G14" s="23"/>
      <c r="H14" s="24" t="s">
        <v>1</v>
      </c>
      <c r="I14" s="23"/>
      <c r="J14" s="23"/>
      <c r="K14" s="23"/>
    </row>
    <row r="15" spans="1:11" x14ac:dyDescent="0.2">
      <c r="A15" s="9"/>
      <c r="B15" s="9"/>
      <c r="C15" s="10"/>
      <c r="D15" s="11" t="s">
        <v>1</v>
      </c>
      <c r="E15" s="10"/>
      <c r="F15" s="10"/>
      <c r="G15" s="10"/>
      <c r="H15" s="11" t="s">
        <v>1</v>
      </c>
      <c r="I15" s="10"/>
      <c r="J15" s="10"/>
      <c r="K15" s="10"/>
    </row>
    <row r="16" spans="1:11" x14ac:dyDescent="0.2">
      <c r="A16" s="14" t="s">
        <v>374</v>
      </c>
      <c r="B16" s="9" t="s">
        <v>375</v>
      </c>
      <c r="C16" s="16">
        <v>0</v>
      </c>
      <c r="D16" s="11" t="s">
        <v>1</v>
      </c>
      <c r="E16" s="16">
        <f>C16+'[1]AMCI 8_Investments-F'!$E$16</f>
        <v>0</v>
      </c>
      <c r="F16" s="16">
        <v>1200</v>
      </c>
      <c r="G16" s="25">
        <f>+E16/F16</f>
        <v>0</v>
      </c>
      <c r="H16" s="11" t="s">
        <v>1</v>
      </c>
      <c r="I16" s="16">
        <v>7200</v>
      </c>
      <c r="J16" s="25">
        <f>+E16/I16</f>
        <v>0</v>
      </c>
      <c r="K16" s="16">
        <v>1800</v>
      </c>
    </row>
    <row r="17" spans="1:11" x14ac:dyDescent="0.2">
      <c r="A17" s="9"/>
      <c r="B17" s="9"/>
      <c r="C17" s="17"/>
      <c r="D17" s="11" t="s">
        <v>1</v>
      </c>
      <c r="E17" s="17"/>
      <c r="F17" s="17"/>
      <c r="G17" s="17"/>
      <c r="H17" s="11" t="s">
        <v>1</v>
      </c>
      <c r="I17" s="17"/>
      <c r="J17" s="17"/>
      <c r="K17" s="17"/>
    </row>
    <row r="18" spans="1:11" x14ac:dyDescent="0.2">
      <c r="A18" s="22" t="s">
        <v>58</v>
      </c>
      <c r="B18" s="22"/>
      <c r="C18" s="27">
        <f>SUM(C16:C17)</f>
        <v>0</v>
      </c>
      <c r="D18" s="24" t="s">
        <v>1</v>
      </c>
      <c r="E18" s="27">
        <f>SUM(E16:E17)</f>
        <v>0</v>
      </c>
      <c r="F18" s="27">
        <f>SUM(F16:F17)</f>
        <v>1200</v>
      </c>
      <c r="G18" s="28">
        <f>+E18/F18</f>
        <v>0</v>
      </c>
      <c r="H18" s="24" t="s">
        <v>1</v>
      </c>
      <c r="I18" s="27">
        <f>SUM(I16:I17)</f>
        <v>7200</v>
      </c>
      <c r="J18" s="28">
        <f>+E18/I18</f>
        <v>0</v>
      </c>
      <c r="K18" s="27">
        <f>SUM(K16:K17)</f>
        <v>1800</v>
      </c>
    </row>
    <row r="19" spans="1:11" x14ac:dyDescent="0.2">
      <c r="A19" s="9"/>
      <c r="B19" s="9"/>
      <c r="C19" s="10"/>
      <c r="D19" s="11" t="s">
        <v>1</v>
      </c>
      <c r="E19" s="10"/>
      <c r="F19" s="10"/>
      <c r="G19" s="10"/>
      <c r="H19" s="11" t="s">
        <v>1</v>
      </c>
      <c r="I19" s="10"/>
      <c r="J19" s="10"/>
      <c r="K19" s="10"/>
    </row>
    <row r="20" spans="1:11" x14ac:dyDescent="0.2">
      <c r="A20" s="9"/>
      <c r="B20" s="9"/>
      <c r="C20" s="17"/>
      <c r="D20" s="11" t="s">
        <v>1</v>
      </c>
      <c r="E20" s="17"/>
      <c r="F20" s="17"/>
      <c r="G20" s="17"/>
      <c r="H20" s="11" t="s">
        <v>1</v>
      </c>
      <c r="I20" s="17"/>
      <c r="J20" s="17"/>
      <c r="K20" s="17"/>
    </row>
    <row r="21" spans="1:11" x14ac:dyDescent="0.2">
      <c r="A21" s="30" t="s">
        <v>381</v>
      </c>
      <c r="B21" s="30"/>
      <c r="C21" s="31">
        <f>-C18+C11</f>
        <v>8666.48</v>
      </c>
      <c r="D21" s="32" t="s">
        <v>1</v>
      </c>
      <c r="E21" s="31">
        <f>-E18+E11</f>
        <v>37733.629999999997</v>
      </c>
      <c r="F21" s="31">
        <f>+F11-F18</f>
        <v>800</v>
      </c>
      <c r="G21" s="33">
        <f>+E21/F21</f>
        <v>47.167037499999999</v>
      </c>
      <c r="H21" s="32" t="s">
        <v>1</v>
      </c>
      <c r="I21" s="31">
        <f>+I11-I18</f>
        <v>4800</v>
      </c>
      <c r="J21" s="33">
        <f>+E21/I21</f>
        <v>7.861172916666666</v>
      </c>
      <c r="K21" s="31">
        <f>K11-K18</f>
        <v>-8296</v>
      </c>
    </row>
    <row r="22" spans="1:11" x14ac:dyDescent="0.2">
      <c r="A22" s="9"/>
      <c r="B22" s="9"/>
      <c r="C22" s="29"/>
      <c r="D22" s="11" t="s">
        <v>1</v>
      </c>
      <c r="E22" s="29"/>
      <c r="F22" s="29"/>
      <c r="G22" s="29"/>
      <c r="H22" s="11" t="s">
        <v>1</v>
      </c>
      <c r="I22" s="29"/>
      <c r="J22" s="29"/>
      <c r="K22" s="29"/>
    </row>
    <row r="23" spans="1:11" x14ac:dyDescent="0.2">
      <c r="A23" s="9"/>
      <c r="B23" s="9"/>
      <c r="C23" s="10"/>
      <c r="D23" s="11" t="s">
        <v>1</v>
      </c>
      <c r="E23" s="10"/>
      <c r="F23" s="10"/>
      <c r="G23" s="10"/>
      <c r="H23" s="11" t="s">
        <v>1</v>
      </c>
      <c r="I23" s="10"/>
      <c r="J23" s="10"/>
      <c r="K23" s="10"/>
    </row>
    <row r="24" spans="1:11" x14ac:dyDescent="0.2">
      <c r="A24" s="9"/>
      <c r="B24" s="9"/>
      <c r="C24" s="10"/>
      <c r="D24" s="11" t="s">
        <v>1</v>
      </c>
      <c r="E24" s="10"/>
      <c r="F24" s="10"/>
      <c r="G24" s="10"/>
      <c r="H24" s="11" t="s">
        <v>1</v>
      </c>
      <c r="I24" s="10"/>
      <c r="J24" s="10"/>
      <c r="K24" s="10"/>
    </row>
    <row r="25" spans="1:11" x14ac:dyDescent="0.2">
      <c r="A25" s="9"/>
      <c r="B25" s="9"/>
      <c r="C25" s="10"/>
      <c r="D25" s="11" t="s">
        <v>1</v>
      </c>
      <c r="E25" s="10"/>
      <c r="F25" s="10"/>
      <c r="G25" s="10"/>
      <c r="H25" s="11" t="s">
        <v>1</v>
      </c>
      <c r="I25" s="10"/>
      <c r="J25" s="10"/>
      <c r="K25" s="10"/>
    </row>
    <row r="26" spans="1:11" x14ac:dyDescent="0.2">
      <c r="A26" s="9"/>
      <c r="B26" s="9"/>
      <c r="C26" s="10"/>
      <c r="D26" s="11" t="s">
        <v>1</v>
      </c>
      <c r="E26" s="10"/>
      <c r="F26" s="10"/>
      <c r="G26" s="10"/>
      <c r="H26" s="11" t="s">
        <v>1</v>
      </c>
      <c r="I26" s="10"/>
      <c r="J26" s="10"/>
      <c r="K2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4" pageOrder="overThenDown" orientation="portrait" r:id="rId1"/>
  <headerFooter>
    <oddHeader>&amp;C&amp;"Arial,Bold Italic"&amp;12&amp;K000000Association Management Company Institute
Investments
For the Two Months Ended 2/28/2019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gstaskal</cp:lastModifiedBy>
  <cp:lastPrinted>2018-02-20T20:28:39Z</cp:lastPrinted>
  <dcterms:created xsi:type="dcterms:W3CDTF">2018-02-20T20:25:48Z</dcterms:created>
  <dcterms:modified xsi:type="dcterms:W3CDTF">2019-06-12T15:31:41Z</dcterms:modified>
</cp:coreProperties>
</file>