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ecarter\Desktop\Monthly Reports\FY2019\"/>
    </mc:Choice>
  </mc:AlternateContent>
  <xr:revisionPtr revIDLastSave="0" documentId="8_{27CF6833-0F93-47B0-B339-FDDB0007BEE9}" xr6:coauthVersionLast="45" xr6:coauthVersionMax="45" xr10:uidLastSave="{00000000-0000-0000-0000-000000000000}"/>
  <bookViews>
    <workbookView xWindow="-120" yWindow="-120" windowWidth="29040" windowHeight="15840" tabRatio="961" firstSheet="1" activeTab="3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'AMCI 1_Stmt of Financial Post-F'!$A$1:$E$42</definedName>
    <definedName name="_xlnm.Print_Area" localSheetId="1">'AMCI 2_Stmt of Activity-F'!$A$1:$K$34</definedName>
    <definedName name="_xlnm.Print_Area" localSheetId="2">'AMCI 3_Membership-F'!$A$1:$K$41</definedName>
    <definedName name="_xlnm.Print_Area" localSheetId="3">'AMCI 4_Meetings-F'!$A$1:$K$100</definedName>
    <definedName name="_xlnm.Print_Area" localSheetId="4">'AMCI 5_Accreditation-F'!$A$1:$K$36</definedName>
    <definedName name="_xlnm.Print_Area" localSheetId="5">'AMCI 6_General-F'!$A$1:$K$108</definedName>
    <definedName name="_xlnm.Print_Area" localSheetId="6">'AMCI 7_Marketing-F'!$A$1:$K$90</definedName>
    <definedName name="_xlnm.Print_Area" localSheetId="7">'AMCI 8_Investments-F'!$A$1:$K$17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7" l="1"/>
  <c r="C37" i="7"/>
  <c r="K13" i="8" l="1"/>
  <c r="K7" i="8"/>
  <c r="K6" i="8"/>
  <c r="K86" i="7"/>
  <c r="K85" i="7"/>
  <c r="K84" i="7"/>
  <c r="K83" i="7"/>
  <c r="K82" i="7"/>
  <c r="K81" i="7"/>
  <c r="K80" i="7"/>
  <c r="K79" i="7"/>
  <c r="K78" i="7"/>
  <c r="K77" i="7"/>
  <c r="K76" i="7"/>
  <c r="K74" i="7"/>
  <c r="K73" i="7"/>
  <c r="K72" i="7"/>
  <c r="K71" i="7"/>
  <c r="K70" i="7"/>
  <c r="K68" i="7"/>
  <c r="K69" i="7"/>
  <c r="K67" i="7"/>
  <c r="K66" i="7"/>
  <c r="K62" i="7"/>
  <c r="K63" i="7"/>
  <c r="K57" i="7"/>
  <c r="K58" i="7"/>
  <c r="K59" i="7"/>
  <c r="K56" i="7"/>
  <c r="K55" i="7"/>
  <c r="K54" i="7"/>
  <c r="K51" i="7"/>
  <c r="K50" i="7"/>
  <c r="K49" i="7"/>
  <c r="K42" i="7"/>
  <c r="K43" i="7"/>
  <c r="K44" i="7"/>
  <c r="K45" i="7"/>
  <c r="K46" i="7"/>
  <c r="K41" i="7"/>
  <c r="K40" i="7"/>
  <c r="K37" i="7"/>
  <c r="K36" i="7"/>
  <c r="K32" i="7"/>
  <c r="K31" i="7"/>
  <c r="K28" i="7"/>
  <c r="K27" i="7"/>
  <c r="K26" i="7"/>
  <c r="K25" i="7"/>
  <c r="K24" i="7"/>
  <c r="K21" i="7"/>
  <c r="K20" i="7"/>
  <c r="K19" i="7"/>
  <c r="K18" i="7"/>
  <c r="K17" i="7"/>
  <c r="K16" i="7"/>
  <c r="K9" i="7"/>
  <c r="K10" i="7"/>
  <c r="K11" i="7"/>
  <c r="K12" i="7"/>
  <c r="K13" i="7"/>
  <c r="K8" i="7"/>
  <c r="K7" i="7"/>
  <c r="K102" i="6"/>
  <c r="K101" i="6"/>
  <c r="K100" i="6"/>
  <c r="K95" i="6"/>
  <c r="K94" i="6"/>
  <c r="K93" i="6"/>
  <c r="K92" i="6"/>
  <c r="K87" i="6"/>
  <c r="K86" i="6"/>
  <c r="K85" i="6"/>
  <c r="K84" i="6"/>
  <c r="K83" i="6"/>
  <c r="K82" i="6"/>
  <c r="K79" i="6"/>
  <c r="K78" i="6"/>
  <c r="K77" i="6"/>
  <c r="K76" i="6"/>
  <c r="K74" i="6"/>
  <c r="K73" i="6"/>
  <c r="K72" i="6"/>
  <c r="K71" i="6"/>
  <c r="K66" i="6"/>
  <c r="K61" i="6"/>
  <c r="K59" i="6"/>
  <c r="K58" i="6"/>
  <c r="K55" i="6"/>
  <c r="K54" i="6"/>
  <c r="K53" i="6"/>
  <c r="K52" i="6"/>
  <c r="K51" i="6"/>
  <c r="K50" i="6"/>
  <c r="K49" i="6"/>
  <c r="K40" i="6"/>
  <c r="K41" i="6"/>
  <c r="K42" i="6"/>
  <c r="K43" i="6"/>
  <c r="K44" i="6"/>
  <c r="K45" i="6"/>
  <c r="K46" i="6"/>
  <c r="K39" i="6"/>
  <c r="K38" i="6"/>
  <c r="I15" i="6"/>
  <c r="F15" i="6"/>
  <c r="E15" i="6"/>
  <c r="C15" i="6"/>
  <c r="K13" i="6"/>
  <c r="K15" i="6" s="1"/>
  <c r="K18" i="6"/>
  <c r="K8" i="6"/>
  <c r="K29" i="5"/>
  <c r="K30" i="5"/>
  <c r="K28" i="5"/>
  <c r="K17" i="5"/>
  <c r="K18" i="5"/>
  <c r="K19" i="5"/>
  <c r="K20" i="5"/>
  <c r="K21" i="5"/>
  <c r="K22" i="5"/>
  <c r="K23" i="5"/>
  <c r="K16" i="5"/>
  <c r="K15" i="5"/>
  <c r="K8" i="5"/>
  <c r="K7" i="5"/>
  <c r="K6" i="5"/>
  <c r="K93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72" i="4"/>
  <c r="K71" i="4"/>
  <c r="K56" i="4"/>
  <c r="K57" i="4"/>
  <c r="K58" i="4"/>
  <c r="K59" i="4"/>
  <c r="K60" i="4"/>
  <c r="K61" i="4"/>
  <c r="K62" i="4"/>
  <c r="K63" i="4"/>
  <c r="K64" i="4"/>
  <c r="K65" i="4"/>
  <c r="K66" i="4"/>
  <c r="K55" i="4"/>
  <c r="K54" i="4"/>
  <c r="K39" i="4"/>
  <c r="K41" i="4"/>
  <c r="K42" i="4"/>
  <c r="K43" i="4"/>
  <c r="K44" i="4"/>
  <c r="K45" i="4"/>
  <c r="K46" i="4"/>
  <c r="K47" i="4"/>
  <c r="K48" i="4"/>
  <c r="K49" i="4"/>
  <c r="K40" i="4"/>
  <c r="K30" i="4"/>
  <c r="K29" i="4"/>
  <c r="K24" i="4"/>
  <c r="K23" i="4"/>
  <c r="K22" i="4"/>
  <c r="K21" i="4"/>
  <c r="K16" i="4"/>
  <c r="K15" i="4"/>
  <c r="K14" i="4"/>
  <c r="K9" i="4"/>
  <c r="K8" i="4"/>
  <c r="K7" i="4"/>
  <c r="K37" i="3"/>
  <c r="K36" i="3"/>
  <c r="K35" i="3"/>
  <c r="K32" i="3"/>
  <c r="K25" i="3"/>
  <c r="K26" i="3"/>
  <c r="K27" i="3"/>
  <c r="K28" i="3"/>
  <c r="K29" i="3"/>
  <c r="K24" i="3"/>
  <c r="K23" i="3"/>
  <c r="K16" i="3"/>
  <c r="K13" i="3"/>
  <c r="K10" i="3"/>
  <c r="K9" i="3"/>
  <c r="K8" i="3"/>
  <c r="K7" i="3"/>
  <c r="K6" i="3"/>
  <c r="F6" i="8" l="1"/>
  <c r="F13" i="8"/>
  <c r="F83" i="7"/>
  <c r="E13" i="8" l="1"/>
  <c r="E7" i="8"/>
  <c r="E6" i="8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67" i="7"/>
  <c r="E66" i="7"/>
  <c r="E63" i="7"/>
  <c r="E62" i="7"/>
  <c r="E57" i="7"/>
  <c r="E58" i="7"/>
  <c r="E59" i="7"/>
  <c r="E56" i="7"/>
  <c r="E55" i="7"/>
  <c r="E54" i="7"/>
  <c r="E51" i="7"/>
  <c r="E50" i="7"/>
  <c r="E49" i="7"/>
  <c r="E42" i="7"/>
  <c r="E43" i="7"/>
  <c r="E44" i="7"/>
  <c r="E45" i="7"/>
  <c r="E46" i="7"/>
  <c r="E41" i="7"/>
  <c r="E40" i="7"/>
  <c r="E37" i="7"/>
  <c r="E36" i="7"/>
  <c r="E32" i="7"/>
  <c r="E31" i="7"/>
  <c r="E28" i="7"/>
  <c r="E27" i="7"/>
  <c r="E26" i="7"/>
  <c r="E25" i="7"/>
  <c r="E24" i="7"/>
  <c r="E21" i="7"/>
  <c r="E20" i="7"/>
  <c r="E19" i="7"/>
  <c r="E18" i="7"/>
  <c r="E17" i="7"/>
  <c r="E16" i="7"/>
  <c r="E9" i="7"/>
  <c r="E10" i="7"/>
  <c r="E11" i="7"/>
  <c r="E12" i="7"/>
  <c r="E13" i="7"/>
  <c r="E8" i="7"/>
  <c r="E7" i="7"/>
  <c r="E102" i="6"/>
  <c r="E101" i="6"/>
  <c r="E100" i="6"/>
  <c r="E95" i="6"/>
  <c r="E94" i="6"/>
  <c r="E93" i="6"/>
  <c r="E92" i="6"/>
  <c r="E87" i="6"/>
  <c r="E86" i="6"/>
  <c r="E85" i="6"/>
  <c r="E84" i="6"/>
  <c r="E83" i="6"/>
  <c r="E82" i="6"/>
  <c r="E74" i="6"/>
  <c r="E75" i="6"/>
  <c r="E76" i="6"/>
  <c r="E77" i="6"/>
  <c r="E78" i="6"/>
  <c r="E79" i="6"/>
  <c r="E73" i="6"/>
  <c r="E72" i="6"/>
  <c r="E71" i="6"/>
  <c r="E61" i="6"/>
  <c r="E60" i="6"/>
  <c r="E59" i="6"/>
  <c r="E58" i="6"/>
  <c r="E53" i="6"/>
  <c r="E54" i="6"/>
  <c r="E52" i="6"/>
  <c r="E51" i="6"/>
  <c r="E50" i="6"/>
  <c r="E49" i="6"/>
  <c r="E40" i="6"/>
  <c r="E41" i="6"/>
  <c r="E42" i="6"/>
  <c r="E43" i="6"/>
  <c r="E44" i="6"/>
  <c r="E45" i="6"/>
  <c r="E46" i="6"/>
  <c r="E39" i="6"/>
  <c r="E38" i="6"/>
  <c r="E28" i="6"/>
  <c r="E23" i="6"/>
  <c r="E18" i="6"/>
  <c r="E8" i="6"/>
  <c r="E7" i="6"/>
  <c r="E94" i="4"/>
  <c r="E93" i="4"/>
  <c r="E84" i="4"/>
  <c r="E85" i="4"/>
  <c r="E86" i="4"/>
  <c r="E87" i="4"/>
  <c r="E88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65" i="4"/>
  <c r="E66" i="4"/>
  <c r="E64" i="4"/>
  <c r="E63" i="4"/>
  <c r="E62" i="4"/>
  <c r="E61" i="4"/>
  <c r="E60" i="4"/>
  <c r="E59" i="4"/>
  <c r="E58" i="4"/>
  <c r="E57" i="4"/>
  <c r="E56" i="4"/>
  <c r="E55" i="4"/>
  <c r="E54" i="4"/>
  <c r="E43" i="4"/>
  <c r="E44" i="4"/>
  <c r="E45" i="4"/>
  <c r="E46" i="4"/>
  <c r="E47" i="4"/>
  <c r="E48" i="4"/>
  <c r="E49" i="4"/>
  <c r="E42" i="4"/>
  <c r="E41" i="4"/>
  <c r="E40" i="4"/>
  <c r="E39" i="4"/>
  <c r="E30" i="4"/>
  <c r="E29" i="4"/>
  <c r="E24" i="4"/>
  <c r="E23" i="4"/>
  <c r="E22" i="4"/>
  <c r="E21" i="4"/>
  <c r="E16" i="4"/>
  <c r="E15" i="4"/>
  <c r="E14" i="4"/>
  <c r="E9" i="4"/>
  <c r="E8" i="4"/>
  <c r="E7" i="4"/>
  <c r="E30" i="5"/>
  <c r="E29" i="5"/>
  <c r="E28" i="5"/>
  <c r="E18" i="5"/>
  <c r="E19" i="5"/>
  <c r="E20" i="5"/>
  <c r="E21" i="5"/>
  <c r="E22" i="5"/>
  <c r="E23" i="5"/>
  <c r="E17" i="5"/>
  <c r="E16" i="5"/>
  <c r="E15" i="5"/>
  <c r="E8" i="5"/>
  <c r="E7" i="5"/>
  <c r="E6" i="5"/>
  <c r="E37" i="3"/>
  <c r="E36" i="3"/>
  <c r="E35" i="3"/>
  <c r="E32" i="3"/>
  <c r="E27" i="3"/>
  <c r="E28" i="3"/>
  <c r="E29" i="3"/>
  <c r="E26" i="3"/>
  <c r="E25" i="3"/>
  <c r="E24" i="3"/>
  <c r="E23" i="3"/>
  <c r="E16" i="3"/>
  <c r="E13" i="3"/>
  <c r="E7" i="3"/>
  <c r="E8" i="3"/>
  <c r="E9" i="3"/>
  <c r="E10" i="3"/>
  <c r="E6" i="3"/>
  <c r="C26" i="3" l="1"/>
  <c r="C84" i="7"/>
  <c r="E26" i="1" l="1"/>
  <c r="C8" i="1"/>
  <c r="K28" i="6" l="1"/>
  <c r="K23" i="6"/>
  <c r="E66" i="6" l="1"/>
  <c r="C36" i="1" l="1"/>
  <c r="J32" i="3" l="1"/>
  <c r="G32" i="3" l="1"/>
  <c r="J13" i="8" l="1"/>
  <c r="J75" i="7"/>
  <c r="G72" i="7"/>
  <c r="J71" i="7"/>
  <c r="J66" i="7"/>
  <c r="J56" i="7"/>
  <c r="J51" i="7"/>
  <c r="J46" i="7"/>
  <c r="J45" i="7"/>
  <c r="J44" i="7"/>
  <c r="J43" i="7"/>
  <c r="J41" i="7"/>
  <c r="J37" i="7"/>
  <c r="J36" i="7"/>
  <c r="J32" i="7"/>
  <c r="J31" i="7"/>
  <c r="J27" i="7"/>
  <c r="J28" i="7"/>
  <c r="J21" i="7"/>
  <c r="J17" i="7"/>
  <c r="J16" i="7"/>
  <c r="J13" i="7"/>
  <c r="J12" i="7"/>
  <c r="J11" i="7"/>
  <c r="J10" i="7"/>
  <c r="J9" i="7"/>
  <c r="J8" i="7"/>
  <c r="J78" i="6"/>
  <c r="J75" i="6"/>
  <c r="J73" i="6"/>
  <c r="J61" i="6"/>
  <c r="J59" i="6"/>
  <c r="J58" i="6"/>
  <c r="G8" i="6"/>
  <c r="J22" i="5"/>
  <c r="G8" i="5"/>
  <c r="G18" i="5" l="1"/>
  <c r="J18" i="5"/>
  <c r="G40" i="6"/>
  <c r="J40" i="6"/>
  <c r="J92" i="6"/>
  <c r="G92" i="6"/>
  <c r="J19" i="7"/>
  <c r="G19" i="7"/>
  <c r="G57" i="7"/>
  <c r="J57" i="7"/>
  <c r="J81" i="7"/>
  <c r="G81" i="7"/>
  <c r="J85" i="7"/>
  <c r="G85" i="7"/>
  <c r="G45" i="6"/>
  <c r="J45" i="6"/>
  <c r="J51" i="6"/>
  <c r="G51" i="6"/>
  <c r="J66" i="6"/>
  <c r="G66" i="6"/>
  <c r="G74" i="6"/>
  <c r="J74" i="6"/>
  <c r="G24" i="7"/>
  <c r="J24" i="7"/>
  <c r="G68" i="7"/>
  <c r="J68" i="7"/>
  <c r="J76" i="7"/>
  <c r="G76" i="7"/>
  <c r="J84" i="7"/>
  <c r="G84" i="7"/>
  <c r="G28" i="6"/>
  <c r="J28" i="6"/>
  <c r="J41" i="6"/>
  <c r="G41" i="6"/>
  <c r="G46" i="6"/>
  <c r="J46" i="6"/>
  <c r="J71" i="6"/>
  <c r="G71" i="6"/>
  <c r="J79" i="6"/>
  <c r="G79" i="6"/>
  <c r="J85" i="6"/>
  <c r="G85" i="6"/>
  <c r="G42" i="6"/>
  <c r="J42" i="6"/>
  <c r="G53" i="6"/>
  <c r="J53" i="6"/>
  <c r="J76" i="6"/>
  <c r="G76" i="6"/>
  <c r="G102" i="6"/>
  <c r="J102" i="6"/>
  <c r="J58" i="7"/>
  <c r="G58" i="7"/>
  <c r="J78" i="7"/>
  <c r="G78" i="7"/>
  <c r="J82" i="7"/>
  <c r="G82" i="7"/>
  <c r="J18" i="6"/>
  <c r="G18" i="6"/>
  <c r="G54" i="6"/>
  <c r="J54" i="6"/>
  <c r="J77" i="6"/>
  <c r="G77" i="6"/>
  <c r="G87" i="6"/>
  <c r="J87" i="6"/>
  <c r="J49" i="7"/>
  <c r="G49" i="7"/>
  <c r="J55" i="7"/>
  <c r="G55" i="7"/>
  <c r="J67" i="7"/>
  <c r="G67" i="7"/>
  <c r="G83" i="7"/>
  <c r="J83" i="7"/>
  <c r="F10" i="6"/>
  <c r="C10" i="6"/>
  <c r="G50" i="6"/>
  <c r="E10" i="6" l="1"/>
  <c r="G10" i="6" s="1"/>
  <c r="E2" i="1" l="1"/>
  <c r="K15" i="8" l="1"/>
  <c r="K29" i="2" s="1"/>
  <c r="K9" i="8"/>
  <c r="K17" i="8" l="1"/>
  <c r="G80" i="4"/>
  <c r="C90" i="4" l="1"/>
  <c r="J88" i="4"/>
  <c r="J85" i="4"/>
  <c r="J82" i="4"/>
  <c r="J81" i="4"/>
  <c r="J76" i="4"/>
  <c r="G71" i="4"/>
  <c r="J66" i="4"/>
  <c r="J65" i="4"/>
  <c r="J64" i="4"/>
  <c r="J60" i="4"/>
  <c r="J57" i="4"/>
  <c r="J55" i="4"/>
  <c r="G22" i="4"/>
  <c r="J14" i="4"/>
  <c r="E32" i="5" l="1"/>
  <c r="G23" i="4"/>
  <c r="J23" i="4"/>
  <c r="G75" i="4"/>
  <c r="J75" i="4"/>
  <c r="G24" i="4"/>
  <c r="J24" i="4"/>
  <c r="G72" i="4"/>
  <c r="J72" i="4"/>
  <c r="G77" i="4"/>
  <c r="J77" i="4"/>
  <c r="G86" i="4"/>
  <c r="J86" i="4"/>
  <c r="G79" i="4"/>
  <c r="J79" i="4"/>
  <c r="G74" i="4"/>
  <c r="J74" i="4"/>
  <c r="G78" i="4"/>
  <c r="J78" i="4"/>
  <c r="G87" i="4"/>
  <c r="J87" i="4"/>
  <c r="E10" i="5"/>
  <c r="E25" i="5"/>
  <c r="E63" i="6"/>
  <c r="E97" i="6"/>
  <c r="E32" i="4"/>
  <c r="E34" i="5" l="1"/>
  <c r="G13" i="8"/>
  <c r="F15" i="8"/>
  <c r="F29" i="2" s="1"/>
  <c r="F9" i="8"/>
  <c r="F28" i="2" s="1"/>
  <c r="I9" i="8"/>
  <c r="I28" i="2" s="1"/>
  <c r="I15" i="8"/>
  <c r="I29" i="2" s="1"/>
  <c r="E96" i="4"/>
  <c r="E90" i="4"/>
  <c r="E68" i="4"/>
  <c r="E51" i="4"/>
  <c r="E26" i="4"/>
  <c r="E18" i="4"/>
  <c r="E11" i="4"/>
  <c r="K28" i="2"/>
  <c r="K39" i="3"/>
  <c r="K16" i="2" s="1"/>
  <c r="K18" i="3"/>
  <c r="K7" i="2" s="1"/>
  <c r="K96" i="4"/>
  <c r="K90" i="4"/>
  <c r="K68" i="4"/>
  <c r="K51" i="4"/>
  <c r="K32" i="4"/>
  <c r="K26" i="4"/>
  <c r="K18" i="4"/>
  <c r="K11" i="4"/>
  <c r="K10" i="5"/>
  <c r="K9" i="2" s="1"/>
  <c r="K25" i="5"/>
  <c r="K32" i="5"/>
  <c r="K30" i="6"/>
  <c r="K25" i="6"/>
  <c r="K20" i="6"/>
  <c r="K10" i="6"/>
  <c r="K104" i="6"/>
  <c r="K97" i="6"/>
  <c r="K89" i="6"/>
  <c r="K68" i="6"/>
  <c r="K63" i="6"/>
  <c r="K88" i="7"/>
  <c r="K90" i="7" s="1"/>
  <c r="I88" i="7"/>
  <c r="I20" i="2" s="1"/>
  <c r="F88" i="7"/>
  <c r="F90" i="7" s="1"/>
  <c r="K32" i="6" l="1"/>
  <c r="K10" i="2" s="1"/>
  <c r="I31" i="2"/>
  <c r="I17" i="8"/>
  <c r="K31" i="2"/>
  <c r="K98" i="4"/>
  <c r="K17" i="2" s="1"/>
  <c r="K34" i="4"/>
  <c r="K8" i="2" s="1"/>
  <c r="K34" i="5"/>
  <c r="K18" i="2" s="1"/>
  <c r="K41" i="3"/>
  <c r="F17" i="8"/>
  <c r="E98" i="4"/>
  <c r="K20" i="2"/>
  <c r="I90" i="7"/>
  <c r="F20" i="2"/>
  <c r="E34" i="4"/>
  <c r="F31" i="2"/>
  <c r="K106" i="6"/>
  <c r="K12" i="2" l="1"/>
  <c r="K36" i="5"/>
  <c r="K100" i="4"/>
  <c r="K108" i="6"/>
  <c r="K19" i="2"/>
  <c r="K22" i="2" s="1"/>
  <c r="E8" i="2"/>
  <c r="E100" i="4"/>
  <c r="E17" i="2"/>
  <c r="I104" i="6"/>
  <c r="I97" i="6"/>
  <c r="I89" i="6"/>
  <c r="I68" i="6"/>
  <c r="I50" i="6"/>
  <c r="J50" i="6" s="1"/>
  <c r="I30" i="6"/>
  <c r="I25" i="6"/>
  <c r="I20" i="6"/>
  <c r="I10" i="6"/>
  <c r="F104" i="6"/>
  <c r="F97" i="6"/>
  <c r="F89" i="6"/>
  <c r="F68" i="6"/>
  <c r="F63" i="6"/>
  <c r="F25" i="6"/>
  <c r="F20" i="6"/>
  <c r="F30" i="6"/>
  <c r="J28" i="5"/>
  <c r="J16" i="5"/>
  <c r="J7" i="5"/>
  <c r="J8" i="5"/>
  <c r="J6" i="5"/>
  <c r="G16" i="5"/>
  <c r="G7" i="5"/>
  <c r="G6" i="5"/>
  <c r="I10" i="5"/>
  <c r="I9" i="2" s="1"/>
  <c r="I32" i="5"/>
  <c r="I25" i="5"/>
  <c r="F32" i="5"/>
  <c r="F25" i="5"/>
  <c r="F10" i="5"/>
  <c r="F9" i="2" s="1"/>
  <c r="J93" i="4"/>
  <c r="J71" i="4"/>
  <c r="J54" i="4"/>
  <c r="J29" i="4"/>
  <c r="J22" i="4"/>
  <c r="J15" i="4"/>
  <c r="I96" i="4"/>
  <c r="J96" i="4" s="1"/>
  <c r="I90" i="4"/>
  <c r="J90" i="4" s="1"/>
  <c r="I68" i="4"/>
  <c r="J68" i="4" s="1"/>
  <c r="I51" i="4"/>
  <c r="I32" i="4"/>
  <c r="I26" i="4"/>
  <c r="J26" i="4" s="1"/>
  <c r="I18" i="4"/>
  <c r="J18" i="4" s="1"/>
  <c r="I11" i="4"/>
  <c r="G18" i="4"/>
  <c r="F96" i="4"/>
  <c r="F51" i="4"/>
  <c r="F68" i="4"/>
  <c r="F90" i="4"/>
  <c r="F32" i="4"/>
  <c r="F26" i="4"/>
  <c r="F18" i="4"/>
  <c r="F11" i="4"/>
  <c r="F32" i="6" l="1"/>
  <c r="F10" i="2" s="1"/>
  <c r="F106" i="6"/>
  <c r="J32" i="5"/>
  <c r="I34" i="5"/>
  <c r="I18" i="2" s="1"/>
  <c r="F98" i="4"/>
  <c r="F17" i="2" s="1"/>
  <c r="G17" i="2" s="1"/>
  <c r="I34" i="4"/>
  <c r="I8" i="2" s="1"/>
  <c r="J8" i="2" s="1"/>
  <c r="I32" i="6"/>
  <c r="I10" i="2" s="1"/>
  <c r="I63" i="6"/>
  <c r="I106" i="6" s="1"/>
  <c r="I108" i="6" s="1"/>
  <c r="K24" i="2"/>
  <c r="K34" i="2" s="1"/>
  <c r="J32" i="4"/>
  <c r="F34" i="4"/>
  <c r="F8" i="2" s="1"/>
  <c r="G8" i="2" s="1"/>
  <c r="I98" i="4"/>
  <c r="J25" i="5"/>
  <c r="F19" i="2"/>
  <c r="F34" i="5"/>
  <c r="F36" i="5"/>
  <c r="J10" i="5"/>
  <c r="I39" i="3"/>
  <c r="I16" i="2" s="1"/>
  <c r="F39" i="3"/>
  <c r="F16" i="2" s="1"/>
  <c r="I18" i="3"/>
  <c r="I9" i="3"/>
  <c r="F18" i="3"/>
  <c r="F7" i="2" s="1"/>
  <c r="E15" i="8"/>
  <c r="J15" i="8" s="1"/>
  <c r="C15" i="8"/>
  <c r="C29" i="2" s="1"/>
  <c r="C9" i="8"/>
  <c r="C28" i="2" s="1"/>
  <c r="C88" i="7"/>
  <c r="C20" i="2" s="1"/>
  <c r="E104" i="6"/>
  <c r="J104" i="6" s="1"/>
  <c r="J97" i="6"/>
  <c r="E89" i="6"/>
  <c r="J89" i="6" s="1"/>
  <c r="E68" i="6"/>
  <c r="J68" i="6" s="1"/>
  <c r="E30" i="6"/>
  <c r="E25" i="6"/>
  <c r="E20" i="6"/>
  <c r="C104" i="6"/>
  <c r="C97" i="6"/>
  <c r="C89" i="6"/>
  <c r="C68" i="6"/>
  <c r="J20" i="6" l="1"/>
  <c r="G20" i="6"/>
  <c r="G30" i="6"/>
  <c r="E32" i="6"/>
  <c r="G32" i="6" s="1"/>
  <c r="J63" i="6"/>
  <c r="I36" i="5"/>
  <c r="J34" i="4"/>
  <c r="I19" i="2"/>
  <c r="I41" i="3"/>
  <c r="I17" i="2"/>
  <c r="J17" i="2" s="1"/>
  <c r="I100" i="4"/>
  <c r="J100" i="4" s="1"/>
  <c r="J98" i="4"/>
  <c r="F100" i="4"/>
  <c r="F108" i="6"/>
  <c r="F18" i="2"/>
  <c r="F22" i="2" s="1"/>
  <c r="J34" i="5"/>
  <c r="J30" i="6"/>
  <c r="E29" i="2"/>
  <c r="G29" i="2" s="1"/>
  <c r="G15" i="8"/>
  <c r="E106" i="6"/>
  <c r="C90" i="7"/>
  <c r="F41" i="3"/>
  <c r="I7" i="2"/>
  <c r="J18" i="3"/>
  <c r="C17" i="8"/>
  <c r="I22" i="2" l="1"/>
  <c r="J29" i="2"/>
  <c r="E19" i="2"/>
  <c r="G19" i="2" s="1"/>
  <c r="J106" i="6"/>
  <c r="I12" i="2"/>
  <c r="I24" i="2" s="1"/>
  <c r="I34" i="2" s="1"/>
  <c r="C63" i="6"/>
  <c r="C106" i="6" s="1"/>
  <c r="C19" i="2" s="1"/>
  <c r="C30" i="6"/>
  <c r="C25" i="6"/>
  <c r="C20" i="6"/>
  <c r="G25" i="5"/>
  <c r="C32" i="5"/>
  <c r="C25" i="5"/>
  <c r="C10" i="5"/>
  <c r="C9" i="2" s="1"/>
  <c r="C96" i="4"/>
  <c r="C68" i="4"/>
  <c r="C51" i="4"/>
  <c r="C32" i="4"/>
  <c r="C11" i="4"/>
  <c r="C18" i="4"/>
  <c r="C26" i="4"/>
  <c r="C39" i="3"/>
  <c r="C16" i="2" s="1"/>
  <c r="C18" i="3"/>
  <c r="C7" i="2" s="1"/>
  <c r="C31" i="2"/>
  <c r="F12" i="2"/>
  <c r="C15" i="1"/>
  <c r="C18" i="1" s="1"/>
  <c r="E32" i="1"/>
  <c r="E15" i="1"/>
  <c r="E18" i="1" s="1"/>
  <c r="C32" i="1"/>
  <c r="C32" i="6" l="1"/>
  <c r="C10" i="2" s="1"/>
  <c r="C34" i="5"/>
  <c r="C18" i="2" s="1"/>
  <c r="E37" i="1"/>
  <c r="E39" i="1" s="1"/>
  <c r="E42" i="1" s="1"/>
  <c r="C34" i="4"/>
  <c r="C8" i="2" s="1"/>
  <c r="C98" i="4"/>
  <c r="C17" i="2" s="1"/>
  <c r="J19" i="2"/>
  <c r="E36" i="5"/>
  <c r="E9" i="2"/>
  <c r="G9" i="2" s="1"/>
  <c r="G10" i="5"/>
  <c r="F24" i="2"/>
  <c r="F34" i="2" s="1"/>
  <c r="C41" i="3"/>
  <c r="C108" i="6" l="1"/>
  <c r="C36" i="5"/>
  <c r="C100" i="4"/>
  <c r="C22" i="2"/>
  <c r="C12" i="2"/>
  <c r="E18" i="2"/>
  <c r="G18" i="2" s="1"/>
  <c r="G34" i="5"/>
  <c r="J36" i="5"/>
  <c r="G36" i="5"/>
  <c r="J9" i="2"/>
  <c r="C24" i="2" l="1"/>
  <c r="C34" i="2" s="1"/>
  <c r="J18" i="2"/>
  <c r="J7" i="7" l="1"/>
  <c r="G16" i="7" l="1"/>
  <c r="E88" i="7"/>
  <c r="E20" i="2" l="1"/>
  <c r="G20" i="2" s="1"/>
  <c r="E90" i="7"/>
  <c r="J88" i="7"/>
  <c r="G88" i="7"/>
  <c r="J90" i="7" l="1"/>
  <c r="G90" i="7"/>
  <c r="J20" i="2"/>
  <c r="J6" i="8" l="1"/>
  <c r="G6" i="8" l="1"/>
  <c r="E9" i="8"/>
  <c r="J9" i="8" s="1"/>
  <c r="J8" i="6" l="1"/>
  <c r="G9" i="8"/>
  <c r="E28" i="2"/>
  <c r="E17" i="8"/>
  <c r="J17" i="8" s="1"/>
  <c r="J10" i="6" l="1"/>
  <c r="G17" i="8"/>
  <c r="E31" i="2"/>
  <c r="J28" i="2"/>
  <c r="G28" i="2"/>
  <c r="E108" i="6" l="1"/>
  <c r="J108" i="6" s="1"/>
  <c r="E10" i="2"/>
  <c r="G10" i="2" s="1"/>
  <c r="J32" i="6"/>
  <c r="J31" i="2"/>
  <c r="G31" i="2"/>
  <c r="J10" i="2" l="1"/>
  <c r="J35" i="3" l="1"/>
  <c r="J28" i="3"/>
  <c r="J13" i="3"/>
  <c r="J24" i="3" l="1"/>
  <c r="G24" i="3"/>
  <c r="J29" i="3"/>
  <c r="G29" i="3"/>
  <c r="J6" i="3"/>
  <c r="G6" i="3"/>
  <c r="E18" i="3"/>
  <c r="J7" i="3"/>
  <c r="G7" i="3"/>
  <c r="J8" i="3"/>
  <c r="G8" i="3"/>
  <c r="J16" i="3"/>
  <c r="G16" i="3"/>
  <c r="J26" i="3"/>
  <c r="G26" i="3"/>
  <c r="J10" i="3"/>
  <c r="G10" i="3"/>
  <c r="J9" i="3"/>
  <c r="G9" i="3"/>
  <c r="J23" i="3"/>
  <c r="G23" i="3"/>
  <c r="E39" i="3"/>
  <c r="J27" i="3"/>
  <c r="G27" i="3"/>
  <c r="J36" i="3"/>
  <c r="G36" i="3"/>
  <c r="G18" i="3" l="1"/>
  <c r="E7" i="2"/>
  <c r="E41" i="3"/>
  <c r="G39" i="3"/>
  <c r="E16" i="2"/>
  <c r="J39" i="3"/>
  <c r="J41" i="3" l="1"/>
  <c r="G41" i="3"/>
  <c r="G7" i="2"/>
  <c r="J7" i="2"/>
  <c r="E12" i="2"/>
  <c r="J16" i="2"/>
  <c r="G16" i="2"/>
  <c r="E22" i="2"/>
  <c r="G22" i="2" l="1"/>
  <c r="J22" i="2"/>
  <c r="G12" i="2"/>
  <c r="J12" i="2"/>
  <c r="E24" i="2"/>
  <c r="J24" i="2" l="1"/>
  <c r="G24" i="2"/>
  <c r="E34" i="2"/>
  <c r="C39" i="1" l="1"/>
  <c r="C42" i="1" s="1"/>
  <c r="G34" i="2"/>
  <c r="J34" i="2"/>
</calcChain>
</file>

<file path=xl/sharedStrings.xml><?xml version="1.0" encoding="utf-8"?>
<sst xmlns="http://schemas.openxmlformats.org/spreadsheetml/2006/main" count="1448" uniqueCount="407">
  <si>
    <t>2018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</si>
  <si>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</si>
  <si>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</si>
  <si>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</si>
  <si>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</si>
  <si>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</si>
  <si>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</si>
  <si>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</si>
  <si>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</si>
  <si>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</si>
  <si>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</si>
  <si>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</si>
  <si>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</si>
  <si>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</si>
  <si>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</si>
  <si>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</si>
  <si>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</si>
  <si>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</si>
  <si>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</si>
  <si>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</si>
  <si>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</si>
  <si>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</si>
  <si>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</si>
  <si>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</si>
  <si>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</si>
  <si>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</si>
  <si>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</si>
  <si>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</si>
  <si>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</si>
  <si>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</si>
  <si>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</si>
  <si>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</si>
  <si>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</si>
  <si>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</si>
  <si>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</si>
  <si>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</si>
  <si>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</si>
  <si>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</si>
  <si>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</si>
  <si>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</si>
  <si>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</si>
  <si>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</si>
  <si>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</si>
  <si>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</si>
  <si>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</si>
  <si>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</si>
  <si>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</si>
  <si>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</si>
  <si>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</si>
  <si>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</si>
  <si>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</si>
  <si>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</si>
  <si>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</si>
  <si>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</si>
  <si>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</si>
  <si>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</si>
  <si>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</si>
  <si>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</si>
  <si>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</si>
  <si>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</si>
  <si>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</si>
  <si>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</si>
  <si>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</si>
  <si>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</si>
  <si>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</si>
  <si>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</si>
  <si>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</si>
  <si>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</si>
  <si>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</si>
  <si>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</si>
  <si>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</si>
  <si>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</si>
  <si>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</si>
  <si>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</si>
  <si>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</si>
  <si>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</si>
  <si>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</si>
  <si>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</si>
  <si>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</si>
  <si>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</si>
  <si>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</si>
  <si>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</si>
  <si>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</si>
  <si>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</si>
  <si>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</si>
  <si>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</si>
  <si>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</si>
  <si>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</si>
  <si>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</si>
  <si>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</si>
  <si>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</si>
  <si>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</si>
  <si>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</si>
  <si>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</si>
  <si>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</si>
  <si>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</si>
  <si>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</si>
  <si>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</si>
  <si>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</si>
  <si>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</si>
  <si>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</si>
  <si>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</si>
  <si>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</si>
  <si>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</si>
  <si>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</si>
  <si>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</si>
  <si>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</si>
  <si>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</si>
  <si>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</si>
  <si>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</si>
  <si>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</si>
  <si>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</si>
  <si>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</si>
  <si>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</si>
  <si>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</si>
  <si>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</si>
  <si>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</si>
  <si>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</si>
  <si>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</si>
  <si>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</si>
  <si>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</si>
  <si>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</si>
  <si>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</si>
  <si>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</si>
  <si>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</si>
  <si>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</si>
  <si>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</si>
  <si>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</si>
  <si>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</si>
  <si>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</si>
  <si>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</si>
  <si>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</si>
  <si>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</si>
  <si>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</si>
  <si>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</si>
  <si>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</si>
  <si>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</si>
  <si>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</si>
  <si>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</si>
  <si>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</si>
  <si>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</si>
  <si>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</si>
  <si>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</si>
  <si>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</si>
  <si>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</si>
  <si>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</si>
  <si>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</si>
  <si>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</si>
  <si>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</si>
  <si>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</si>
  <si>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</si>
  <si>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</si>
  <si>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</si>
  <si>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</si>
  <si>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</si>
  <si>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</si>
  <si>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</si>
  <si>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</si>
  <si>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</si>
  <si>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</si>
  <si>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</si>
  <si>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</si>
  <si>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</si>
  <si>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</si>
  <si>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</si>
  <si>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</si>
  <si>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</si>
  <si>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</si>
  <si>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</si>
  <si>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</si>
  <si>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</si>
  <si>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</si>
  <si>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</si>
  <si>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</si>
  <si>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</si>
  <si>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</si>
  <si>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</si>
  <si>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</si>
  <si>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</si>
  <si>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</si>
  <si>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</si>
  <si>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</si>
  <si>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</si>
  <si>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</si>
  <si>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</si>
  <si>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</si>
  <si>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</si>
  <si>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</si>
  <si>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</si>
  <si>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</si>
  <si>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</si>
  <si>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</si>
  <si>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</si>
  <si>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</si>
  <si>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</si>
  <si>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</si>
  <si>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</si>
  <si>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</si>
  <si>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</si>
  <si>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</si>
  <si>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</si>
  <si>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</si>
  <si>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</si>
  <si>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</si>
  <si>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</si>
  <si>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</si>
  <si>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</si>
  <si>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</si>
  <si>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</si>
  <si>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</si>
  <si>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</si>
  <si>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</si>
  <si>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</si>
  <si>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</si>
  <si>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</si>
  <si>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</si>
  <si>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</si>
  <si>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</si>
  <si>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</si>
  <si>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</si>
  <si>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</si>
  <si>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</si>
  <si>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</si>
  <si>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</si>
  <si>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</si>
  <si>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</si>
  <si>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</si>
  <si>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</si>
  <si>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</si>
  <si>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</si>
  <si>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</si>
  <si>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</si>
  <si>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</si>
  <si>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</si>
  <si>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</si>
  <si>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</si>
  <si>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</si>
  <si>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</si>
  <si>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</si>
  <si>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</si>
  <si>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</si>
  <si>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</si>
  <si>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</si>
  <si>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</si>
  <si>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</si>
  <si>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</si>
  <si>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</si>
  <si>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</si>
  <si>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</si>
  <si>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</si>
  <si>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</si>
  <si>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</si>
  <si>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</si>
  <si>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</si>
  <si>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</si>
  <si>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</si>
  <si>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</si>
  <si>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</si>
  <si>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</si>
  <si>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</si>
  <si>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</si>
  <si>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</si>
  <si>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</si>
  <si>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</si>
  <si>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</si>
  <si>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</si>
  <si>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</si>
  <si>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</si>
  <si>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</si>
  <si>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</si>
  <si>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</si>
  <si>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</si>
  <si>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</si>
  <si>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</si>
  <si>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</si>
  <si>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</si>
  <si>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</si>
  <si>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</si>
  <si>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</si>
  <si>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</si>
  <si>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</si>
  <si>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</si>
  <si>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</si>
  <si>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</si>
  <si>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</si>
  <si>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</si>
  <si>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</si>
  <si>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</si>
  <si>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</si>
  <si>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</si>
  <si>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</si>
  <si>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</si>
  <si>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</si>
  <si>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</si>
  <si>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</si>
  <si>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</si>
  <si>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</si>
  <si>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</si>
  <si>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</si>
  <si>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</si>
  <si>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</si>
  <si>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</si>
  <si>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</si>
  <si>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</si>
  <si>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</si>
  <si>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</si>
  <si>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</si>
  <si>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</si>
  <si>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</si>
  <si>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</si>
  <si>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</si>
  <si>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</si>
  <si>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</si>
  <si>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</si>
  <si>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</si>
  <si>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</si>
  <si>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</si>
  <si>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</si>
  <si>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</si>
  <si>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</si>
  <si>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</si>
  <si>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</si>
  <si>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</si>
  <si>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</si>
  <si>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</si>
  <si>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</si>
  <si>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</si>
  <si>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</si>
  <si>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</si>
  <si>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</si>
  <si>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</si>
  <si>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</si>
  <si>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</si>
  <si>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</si>
  <si>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</si>
  <si>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</si>
  <si>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</si>
  <si>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</si>
  <si>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</si>
  <si>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</si>
  <si>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</si>
  <si>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</si>
  <si>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</si>
  <si>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</si>
  <si>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</si>
  <si>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</si>
  <si>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</si>
  <si>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</si>
  <si>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</si>
  <si>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</si>
  <si>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</si>
  <si>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</si>
  <si>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</si>
  <si>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</si>
  <si>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</si>
  <si>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</si>
  <si>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</si>
  <si>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</si>
  <si>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</si>
  <si>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</si>
  <si>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</si>
  <si>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</si>
  <si>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</si>
  <si>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</si>
  <si>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</si>
  <si>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</si>
  <si>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</si>
  <si>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</si>
  <si>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</si>
  <si>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</si>
  <si>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</si>
  <si>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</si>
  <si>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</si>
  <si>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</si>
  <si>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</si>
  <si>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</si>
  <si>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</si>
  <si>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</si>
  <si>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</si>
  <si>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</si>
  <si>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</si>
  <si>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</si>
  <si>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Legal Fees</t>
  </si>
  <si>
    <t>Other Professional Fees</t>
  </si>
  <si>
    <t>Chapter Management Education</t>
  </si>
  <si>
    <t>Chapter Management Licensing Fees</t>
  </si>
  <si>
    <t>Dues Reimbursement</t>
  </si>
  <si>
    <t>Administrative Revenue</t>
  </si>
  <si>
    <t>Miscellaneous Revenue</t>
  </si>
  <si>
    <t>Bank Fees/Credit Card Fees</t>
  </si>
  <si>
    <t>Staff Trave/Food/Lodging</t>
  </si>
  <si>
    <t>Advertising &amp; Ad Placement</t>
  </si>
  <si>
    <t>Chapter Training</t>
  </si>
  <si>
    <t>Accounts Receivable</t>
  </si>
  <si>
    <t>EIC</t>
  </si>
  <si>
    <t>EIC Dues</t>
  </si>
  <si>
    <t>YTD Actual</t>
  </si>
  <si>
    <t>Interest Revenue</t>
  </si>
  <si>
    <t>Staff Travel/Food/Lodging/Supplies</t>
  </si>
  <si>
    <t>2500-000-00 + 2515-000-00 + 2510-000-00 + 2505-000-00 + 2550-000-01</t>
  </si>
  <si>
    <t>Deferred Revenue - Meetings</t>
  </si>
  <si>
    <t>Deferred Revenue - Accreditation</t>
  </si>
  <si>
    <t>Sptember</t>
  </si>
  <si>
    <t>Total Administrative Revenue</t>
  </si>
  <si>
    <t>Benchmarking Revenue</t>
  </si>
  <si>
    <t>Client Operating Ratio Survey</t>
  </si>
  <si>
    <t>Temporary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</si>
</sst>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0_);\(0\)"/>
  </numFmts>
  <fonts count="8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7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3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4" fillId="0" borderId="0" xfId="0" applyNumberFormat="1" applyFont="1" applyAlignment="1">
      <alignment horizontal="right"/>
    </xf>
    <xf numFmtId="38" fontId="0" fillId="0" borderId="0" xfId="0" applyNumberFormat="1"/>
    <xf numFmtId="6" fontId="0" fillId="0" borderId="0" xfId="0" applyNumberFormat="1" applyAlignment="1">
      <alignment horizontal="right"/>
    </xf>
    <xf numFmtId="38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3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center"/>
    </xf>
    <xf numFmtId="6" fontId="0" fillId="0" borderId="1" xfId="0" applyNumberFormat="1" applyBorder="1" applyAlignment="1">
      <alignment horizontal="right"/>
    </xf>
    <xf numFmtId="6" fontId="5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3" fillId="0" borderId="1" xfId="0" applyNumberFormat="1" applyFont="1" applyBorder="1" applyAlignment="1">
      <alignment horizontal="right"/>
    </xf>
    <xf numFmtId="5" fontId="5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5" fillId="0" borderId="4" xfId="0" applyNumberFormat="1" applyFont="1" applyBorder="1" applyAlignment="1">
      <alignment horizontal="right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5" fontId="5" fillId="0" borderId="4" xfId="0" applyNumberFormat="1" applyFont="1" applyBorder="1" applyAlignment="1">
      <alignment horizontal="right"/>
    </xf>
    <xf numFmtId="5" fontId="0" fillId="0" borderId="0" xfId="0" applyNumberFormat="1" applyBorder="1" applyAlignment="1">
      <alignment horizontal="right"/>
    </xf>
    <xf numFmtId="5" fontId="5" fillId="0" borderId="4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5" fontId="6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AMCI\Financial\2019%20Financials\08%20Aug\AMCI%202019%2008%20Financi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AMCI\Financial\2018%20Financials\FY2018\09%20Sep%202018\AMCI_201809_Financial%20Statements%20-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AMCI\Financial\2018%20Financials\FY2018\08%20Aug%202018\AMCI_201808_Financial%20Statements%20-%20Draf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AMCI\Financial\2019%20Financials\07%20Jul\AMCI%202019%2007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>
        <row r="6">
          <cell r="E6">
            <v>557285.99000000011</v>
          </cell>
        </row>
        <row r="7">
          <cell r="E7">
            <v>80100</v>
          </cell>
        </row>
        <row r="8">
          <cell r="E8">
            <v>10450</v>
          </cell>
        </row>
        <row r="9">
          <cell r="E9">
            <v>127200</v>
          </cell>
        </row>
        <row r="10">
          <cell r="E10">
            <v>327885</v>
          </cell>
        </row>
        <row r="13">
          <cell r="E13">
            <v>0</v>
          </cell>
        </row>
        <row r="16">
          <cell r="E16">
            <v>21002.880000000001</v>
          </cell>
        </row>
        <row r="23">
          <cell r="E23">
            <v>1256.4100000000001</v>
          </cell>
        </row>
        <row r="24">
          <cell r="E24">
            <v>1673.35</v>
          </cell>
        </row>
        <row r="25">
          <cell r="E25">
            <v>0</v>
          </cell>
        </row>
        <row r="26">
          <cell r="E26">
            <v>1020.83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2159.0800000000004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10266.44</v>
          </cell>
        </row>
        <row r="37">
          <cell r="E37">
            <v>809.42000000000007</v>
          </cell>
        </row>
      </sheetData>
      <sheetData sheetId="3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4">
          <cell r="E14">
            <v>0</v>
          </cell>
        </row>
        <row r="15">
          <cell r="E15">
            <v>84355</v>
          </cell>
        </row>
        <row r="16">
          <cell r="E16">
            <v>2000</v>
          </cell>
        </row>
        <row r="21">
          <cell r="E21">
            <v>7714.5</v>
          </cell>
        </row>
        <row r="22">
          <cell r="E22">
            <v>0</v>
          </cell>
        </row>
        <row r="23">
          <cell r="E23">
            <v>172393</v>
          </cell>
        </row>
        <row r="24">
          <cell r="E24">
            <v>6500</v>
          </cell>
        </row>
        <row r="29">
          <cell r="E29">
            <v>5544</v>
          </cell>
        </row>
        <row r="30">
          <cell r="E30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4">
          <cell r="E54">
            <v>2539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17683.28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262.5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10638.95</v>
          </cell>
        </row>
        <row r="65">
          <cell r="E65">
            <v>3067.5600000000004</v>
          </cell>
        </row>
        <row r="66">
          <cell r="E66">
            <v>106.78</v>
          </cell>
        </row>
        <row r="71">
          <cell r="E71">
            <v>25471.39</v>
          </cell>
        </row>
        <row r="72">
          <cell r="E72">
            <v>666.91000000000008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22326.560000000001</v>
          </cell>
        </row>
        <row r="76">
          <cell r="E76">
            <v>1913.22</v>
          </cell>
        </row>
        <row r="77">
          <cell r="E77">
            <v>0</v>
          </cell>
        </row>
        <row r="78">
          <cell r="E78">
            <v>1081.81</v>
          </cell>
        </row>
        <row r="79">
          <cell r="E79">
            <v>553.21</v>
          </cell>
        </row>
        <row r="80">
          <cell r="E80">
            <v>402.85</v>
          </cell>
        </row>
        <row r="81">
          <cell r="E81">
            <v>409.77</v>
          </cell>
        </row>
        <row r="82">
          <cell r="E82">
            <v>432.06</v>
          </cell>
        </row>
        <row r="83">
          <cell r="E83">
            <v>0</v>
          </cell>
        </row>
        <row r="84">
          <cell r="E84">
            <v>818.53</v>
          </cell>
        </row>
        <row r="85">
          <cell r="E85">
            <v>445.01</v>
          </cell>
        </row>
        <row r="86">
          <cell r="E86">
            <v>26574.49</v>
          </cell>
        </row>
        <row r="87">
          <cell r="E87">
            <v>8463.34</v>
          </cell>
        </row>
        <row r="88">
          <cell r="E88">
            <v>189.95</v>
          </cell>
        </row>
        <row r="93">
          <cell r="E93">
            <v>2206.6</v>
          </cell>
        </row>
        <row r="94">
          <cell r="E94">
            <v>620.16999999999996</v>
          </cell>
        </row>
      </sheetData>
      <sheetData sheetId="4">
        <row r="6">
          <cell r="E6">
            <v>38850</v>
          </cell>
        </row>
        <row r="7">
          <cell r="E7">
            <v>5600</v>
          </cell>
        </row>
        <row r="8">
          <cell r="E8">
            <v>800</v>
          </cell>
        </row>
        <row r="15">
          <cell r="E15">
            <v>21.71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13.26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181.81</v>
          </cell>
        </row>
        <row r="22">
          <cell r="E22">
            <v>0</v>
          </cell>
        </row>
        <row r="23">
          <cell r="E23">
            <v>101.22</v>
          </cell>
        </row>
        <row r="28">
          <cell r="E28">
            <v>6425</v>
          </cell>
        </row>
        <row r="29">
          <cell r="E29">
            <v>0</v>
          </cell>
        </row>
        <row r="30">
          <cell r="E30">
            <v>0</v>
          </cell>
        </row>
      </sheetData>
      <sheetData sheetId="5">
        <row r="7">
          <cell r="E7">
            <v>3060.0299999999997</v>
          </cell>
        </row>
        <row r="8">
          <cell r="E8">
            <v>223.81</v>
          </cell>
        </row>
        <row r="13">
          <cell r="E13">
            <v>0</v>
          </cell>
        </row>
        <row r="18">
          <cell r="E18">
            <v>0</v>
          </cell>
        </row>
        <row r="23">
          <cell r="E23">
            <v>22810.63</v>
          </cell>
        </row>
        <row r="34">
          <cell r="E34">
            <v>1368.38</v>
          </cell>
        </row>
        <row r="35">
          <cell r="E35">
            <v>0</v>
          </cell>
        </row>
        <row r="36">
          <cell r="E36">
            <v>497251.71999999986</v>
          </cell>
        </row>
        <row r="37">
          <cell r="E37">
            <v>1515.5100000000002</v>
          </cell>
        </row>
        <row r="38">
          <cell r="E38">
            <v>333.57</v>
          </cell>
        </row>
        <row r="39">
          <cell r="E39">
            <v>0</v>
          </cell>
        </row>
        <row r="40">
          <cell r="E40">
            <v>1927.1</v>
          </cell>
        </row>
        <row r="41">
          <cell r="E41">
            <v>1055.69</v>
          </cell>
        </row>
        <row r="42">
          <cell r="E42">
            <v>1125.23</v>
          </cell>
        </row>
        <row r="45">
          <cell r="E45">
            <v>622</v>
          </cell>
        </row>
        <row r="46">
          <cell r="E46">
            <v>22217.32</v>
          </cell>
        </row>
        <row r="47">
          <cell r="E47">
            <v>189.68</v>
          </cell>
        </row>
        <row r="48">
          <cell r="E48">
            <v>272.43</v>
          </cell>
        </row>
        <row r="49">
          <cell r="E49">
            <v>2092.2599999999998</v>
          </cell>
        </row>
        <row r="50">
          <cell r="E50">
            <v>3645.94</v>
          </cell>
        </row>
        <row r="53">
          <cell r="E53">
            <v>7715</v>
          </cell>
        </row>
        <row r="54">
          <cell r="E54">
            <v>24065.78</v>
          </cell>
        </row>
        <row r="55">
          <cell r="E55">
            <v>263.58999999999997</v>
          </cell>
        </row>
        <row r="56">
          <cell r="E56">
            <v>3981.32</v>
          </cell>
        </row>
        <row r="66">
          <cell r="E66">
            <v>390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1780.45</v>
          </cell>
        </row>
        <row r="71">
          <cell r="E71">
            <v>890.8900000000001</v>
          </cell>
        </row>
        <row r="72">
          <cell r="E72">
            <v>0</v>
          </cell>
        </row>
        <row r="73">
          <cell r="E73">
            <v>7793.26</v>
          </cell>
        </row>
        <row r="74">
          <cell r="E74">
            <v>164.16000000000003</v>
          </cell>
        </row>
        <row r="77">
          <cell r="E77">
            <v>0</v>
          </cell>
        </row>
        <row r="78">
          <cell r="E78">
            <v>56.08</v>
          </cell>
        </row>
        <row r="79">
          <cell r="E79">
            <v>0</v>
          </cell>
        </row>
        <row r="80">
          <cell r="E80">
            <v>2636.27</v>
          </cell>
        </row>
        <row r="81">
          <cell r="E81">
            <v>103.88</v>
          </cell>
        </row>
        <row r="82">
          <cell r="E82">
            <v>2760.6699999999996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5000</v>
          </cell>
        </row>
        <row r="90">
          <cell r="E90">
            <v>0</v>
          </cell>
        </row>
        <row r="95">
          <cell r="E95">
            <v>0</v>
          </cell>
        </row>
        <row r="96">
          <cell r="E96">
            <v>807.59</v>
          </cell>
        </row>
        <row r="97">
          <cell r="E97">
            <v>4870.8900000000003</v>
          </cell>
        </row>
      </sheetData>
      <sheetData sheetId="6">
        <row r="7">
          <cell r="E7">
            <v>3972.0899999999997</v>
          </cell>
        </row>
        <row r="8">
          <cell r="E8">
            <v>233.83</v>
          </cell>
        </row>
        <row r="9">
          <cell r="E9">
            <v>529.56999999999994</v>
          </cell>
        </row>
        <row r="10">
          <cell r="E10">
            <v>0</v>
          </cell>
        </row>
        <row r="11">
          <cell r="E11">
            <v>33.25</v>
          </cell>
        </row>
        <row r="12">
          <cell r="E12">
            <v>4714.1499999999996</v>
          </cell>
        </row>
        <row r="13">
          <cell r="E13">
            <v>140.26</v>
          </cell>
        </row>
        <row r="16">
          <cell r="E16">
            <v>990</v>
          </cell>
        </row>
        <row r="17">
          <cell r="E17">
            <v>0</v>
          </cell>
        </row>
        <row r="18">
          <cell r="E18">
            <v>1111.22</v>
          </cell>
        </row>
        <row r="19">
          <cell r="E19">
            <v>250</v>
          </cell>
        </row>
        <row r="20">
          <cell r="E20">
            <v>0</v>
          </cell>
        </row>
        <row r="21">
          <cell r="E21">
            <v>236.13</v>
          </cell>
        </row>
        <row r="24">
          <cell r="E24">
            <v>0</v>
          </cell>
        </row>
        <row r="25">
          <cell r="E25">
            <v>2140</v>
          </cell>
        </row>
        <row r="26">
          <cell r="E26">
            <v>518.95000000000005</v>
          </cell>
        </row>
        <row r="27">
          <cell r="E27">
            <v>0</v>
          </cell>
        </row>
        <row r="28">
          <cell r="E28">
            <v>2683.79</v>
          </cell>
        </row>
        <row r="31">
          <cell r="E31">
            <v>0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1083.25</v>
          </cell>
        </row>
        <row r="39">
          <cell r="E39">
            <v>97.35</v>
          </cell>
        </row>
        <row r="40">
          <cell r="E40">
            <v>416.23</v>
          </cell>
        </row>
        <row r="41">
          <cell r="E41">
            <v>0</v>
          </cell>
        </row>
        <row r="42">
          <cell r="E42">
            <v>735.68000000000006</v>
          </cell>
        </row>
        <row r="43">
          <cell r="E43">
            <v>0</v>
          </cell>
        </row>
        <row r="44">
          <cell r="E44">
            <v>2442.73</v>
          </cell>
        </row>
        <row r="45">
          <cell r="E45">
            <v>20</v>
          </cell>
        </row>
        <row r="48">
          <cell r="E48">
            <v>25265</v>
          </cell>
        </row>
        <row r="49">
          <cell r="E49">
            <v>0</v>
          </cell>
        </row>
        <row r="50">
          <cell r="E50">
            <v>0</v>
          </cell>
        </row>
        <row r="53">
          <cell r="E53">
            <v>0</v>
          </cell>
        </row>
        <row r="54">
          <cell r="E54">
            <v>1050.56</v>
          </cell>
        </row>
        <row r="55">
          <cell r="E55">
            <v>0</v>
          </cell>
        </row>
        <row r="56">
          <cell r="E56">
            <v>995</v>
          </cell>
        </row>
        <row r="57">
          <cell r="E57">
            <v>235.65</v>
          </cell>
        </row>
        <row r="58">
          <cell r="E58">
            <v>0</v>
          </cell>
        </row>
        <row r="61">
          <cell r="E61">
            <v>0</v>
          </cell>
        </row>
        <row r="62">
          <cell r="E62">
            <v>993.23</v>
          </cell>
        </row>
        <row r="65">
          <cell r="E65">
            <v>0</v>
          </cell>
        </row>
        <row r="66">
          <cell r="E66">
            <v>408.91999999999996</v>
          </cell>
        </row>
        <row r="67">
          <cell r="E67">
            <v>108.05</v>
          </cell>
        </row>
        <row r="68">
          <cell r="E68">
            <v>50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2404.7200000000003</v>
          </cell>
        </row>
        <row r="75">
          <cell r="E75">
            <v>2059.75</v>
          </cell>
        </row>
        <row r="76">
          <cell r="E76">
            <v>50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100345.55</v>
          </cell>
        </row>
        <row r="83">
          <cell r="E83">
            <v>11284.05</v>
          </cell>
        </row>
        <row r="84">
          <cell r="E84">
            <v>14.5</v>
          </cell>
        </row>
        <row r="85">
          <cell r="E85">
            <v>0</v>
          </cell>
        </row>
      </sheetData>
      <sheetData sheetId="7">
        <row r="6">
          <cell r="E6">
            <v>2179.35</v>
          </cell>
        </row>
        <row r="7">
          <cell r="E7">
            <v>76275.940000000017</v>
          </cell>
        </row>
        <row r="13">
          <cell r="E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  <sheetName val="AMCI 9_Footnotes"/>
    </sheetNames>
    <sheetDataSet>
      <sheetData sheetId="0"/>
      <sheetData sheetId="1"/>
      <sheetData sheetId="2">
        <row r="8">
          <cell r="F8">
            <v>570928</v>
          </cell>
        </row>
        <row r="9">
          <cell r="F9">
            <v>93092</v>
          </cell>
        </row>
        <row r="10">
          <cell r="F10">
            <v>6244</v>
          </cell>
        </row>
        <row r="12">
          <cell r="F12">
            <v>0</v>
          </cell>
        </row>
        <row r="13">
          <cell r="F13">
            <v>78800</v>
          </cell>
        </row>
        <row r="14">
          <cell r="F14">
            <v>78958</v>
          </cell>
        </row>
        <row r="15">
          <cell r="F15">
            <v>321000</v>
          </cell>
        </row>
        <row r="18">
          <cell r="F18">
            <v>25000</v>
          </cell>
        </row>
        <row r="21">
          <cell r="F21">
            <v>16410</v>
          </cell>
        </row>
        <row r="29">
          <cell r="F29">
            <v>440</v>
          </cell>
        </row>
        <row r="30">
          <cell r="F30">
            <v>1730</v>
          </cell>
        </row>
        <row r="31">
          <cell r="F31">
            <v>0</v>
          </cell>
        </row>
        <row r="32">
          <cell r="F32">
            <v>160</v>
          </cell>
        </row>
        <row r="33">
          <cell r="F33">
            <v>0</v>
          </cell>
        </row>
        <row r="34">
          <cell r="F34">
            <v>14</v>
          </cell>
        </row>
        <row r="35">
          <cell r="F35">
            <v>2106</v>
          </cell>
        </row>
        <row r="38">
          <cell r="F38">
            <v>7343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</sheetData>
      <sheetData sheetId="3">
        <row r="10">
          <cell r="E10">
            <v>0</v>
          </cell>
        </row>
        <row r="11">
          <cell r="E11">
            <v>10400</v>
          </cell>
        </row>
        <row r="12">
          <cell r="E12">
            <v>0</v>
          </cell>
        </row>
        <row r="18">
          <cell r="E18">
            <v>0</v>
          </cell>
        </row>
        <row r="19">
          <cell r="E19">
            <v>67169</v>
          </cell>
        </row>
        <row r="20">
          <cell r="E20">
            <v>10000</v>
          </cell>
        </row>
        <row r="26">
          <cell r="E26">
            <v>0</v>
          </cell>
        </row>
        <row r="27">
          <cell r="E27">
            <v>181406</v>
          </cell>
        </row>
        <row r="28">
          <cell r="E28">
            <v>106598</v>
          </cell>
        </row>
        <row r="29">
          <cell r="E29">
            <v>20735</v>
          </cell>
        </row>
        <row r="35">
          <cell r="E35">
            <v>0</v>
          </cell>
        </row>
        <row r="36">
          <cell r="E36">
            <v>0</v>
          </cell>
        </row>
        <row r="47">
          <cell r="E47">
            <v>6916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63">
          <cell r="E63">
            <v>24817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18694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93</v>
          </cell>
        </row>
        <row r="71">
          <cell r="E71">
            <v>0</v>
          </cell>
        </row>
        <row r="72">
          <cell r="E72">
            <v>254</v>
          </cell>
        </row>
        <row r="73">
          <cell r="E73">
            <v>7984</v>
          </cell>
        </row>
        <row r="74">
          <cell r="E74">
            <v>5300</v>
          </cell>
        </row>
        <row r="75">
          <cell r="E75">
            <v>204</v>
          </cell>
        </row>
        <row r="81">
          <cell r="E81">
            <v>12221</v>
          </cell>
        </row>
        <row r="82">
          <cell r="E82">
            <v>504</v>
          </cell>
        </row>
        <row r="83">
          <cell r="E83">
            <v>5</v>
          </cell>
        </row>
        <row r="84">
          <cell r="E84">
            <v>500</v>
          </cell>
        </row>
        <row r="85">
          <cell r="E85">
            <v>9850</v>
          </cell>
        </row>
        <row r="86">
          <cell r="E86">
            <v>0</v>
          </cell>
        </row>
        <row r="87">
          <cell r="E87">
            <v>181406</v>
          </cell>
        </row>
        <row r="88">
          <cell r="E88">
            <v>1347</v>
          </cell>
        </row>
        <row r="89">
          <cell r="E89">
            <v>100</v>
          </cell>
        </row>
        <row r="90">
          <cell r="E90">
            <v>508</v>
          </cell>
        </row>
        <row r="91">
          <cell r="E91">
            <v>213</v>
          </cell>
        </row>
        <row r="92">
          <cell r="E92">
            <v>76</v>
          </cell>
        </row>
        <row r="93">
          <cell r="E93">
            <v>2491</v>
          </cell>
        </row>
        <row r="94">
          <cell r="E94">
            <v>1156</v>
          </cell>
        </row>
        <row r="95">
          <cell r="E95">
            <v>1043</v>
          </cell>
        </row>
        <row r="96">
          <cell r="E96">
            <v>17446</v>
          </cell>
        </row>
        <row r="97">
          <cell r="E97">
            <v>7940</v>
          </cell>
        </row>
        <row r="98">
          <cell r="E98">
            <v>160</v>
          </cell>
        </row>
        <row r="104">
          <cell r="E104">
            <v>0</v>
          </cell>
        </row>
      </sheetData>
      <sheetData sheetId="4">
        <row r="8">
          <cell r="E8">
            <v>42400</v>
          </cell>
        </row>
        <row r="9">
          <cell r="E9">
            <v>0</v>
          </cell>
        </row>
        <row r="10">
          <cell r="E10">
            <v>200</v>
          </cell>
        </row>
        <row r="18">
          <cell r="E18">
            <v>713</v>
          </cell>
        </row>
        <row r="19">
          <cell r="E19">
            <v>170</v>
          </cell>
        </row>
        <row r="20">
          <cell r="E20">
            <v>0</v>
          </cell>
        </row>
        <row r="21">
          <cell r="E21">
            <v>41</v>
          </cell>
        </row>
        <row r="22">
          <cell r="E22">
            <v>13</v>
          </cell>
        </row>
        <row r="23">
          <cell r="E23">
            <v>0</v>
          </cell>
        </row>
        <row r="24">
          <cell r="E24">
            <v>862</v>
          </cell>
        </row>
        <row r="25">
          <cell r="E25">
            <v>61</v>
          </cell>
        </row>
        <row r="26">
          <cell r="E26">
            <v>0</v>
          </cell>
        </row>
        <row r="31">
          <cell r="E31">
            <v>10714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22</v>
          </cell>
        </row>
      </sheetData>
      <sheetData sheetId="5">
        <row r="9">
          <cell r="F9">
            <v>221</v>
          </cell>
        </row>
        <row r="14">
          <cell r="F14">
            <v>395</v>
          </cell>
        </row>
        <row r="19">
          <cell r="F19">
            <v>0</v>
          </cell>
        </row>
        <row r="41">
          <cell r="F41">
            <v>8</v>
          </cell>
        </row>
        <row r="42">
          <cell r="F42">
            <v>0</v>
          </cell>
        </row>
        <row r="43">
          <cell r="F43">
            <v>555727</v>
          </cell>
        </row>
        <row r="44">
          <cell r="F44">
            <v>721</v>
          </cell>
        </row>
        <row r="45">
          <cell r="F45">
            <v>249</v>
          </cell>
        </row>
        <row r="46">
          <cell r="F46">
            <v>90</v>
          </cell>
        </row>
        <row r="47">
          <cell r="F47">
            <v>934</v>
          </cell>
        </row>
        <row r="48">
          <cell r="F48">
            <v>429</v>
          </cell>
        </row>
        <row r="49">
          <cell r="F49">
            <v>0</v>
          </cell>
        </row>
        <row r="52">
          <cell r="F52">
            <v>754</v>
          </cell>
        </row>
        <row r="53">
          <cell r="F53">
            <v>11</v>
          </cell>
        </row>
        <row r="54">
          <cell r="F54">
            <v>23089</v>
          </cell>
        </row>
        <row r="55">
          <cell r="F55">
            <v>174</v>
          </cell>
        </row>
        <row r="56">
          <cell r="F56">
            <v>0</v>
          </cell>
        </row>
        <row r="57">
          <cell r="F57">
            <v>764</v>
          </cell>
        </row>
        <row r="58">
          <cell r="F58">
            <v>1979</v>
          </cell>
        </row>
        <row r="59">
          <cell r="F59">
            <v>12275</v>
          </cell>
        </row>
        <row r="62">
          <cell r="F62">
            <v>14750</v>
          </cell>
        </row>
        <row r="63">
          <cell r="F63">
            <v>8627</v>
          </cell>
        </row>
        <row r="64">
          <cell r="F64">
            <v>2668</v>
          </cell>
        </row>
        <row r="69">
          <cell r="F69">
            <v>0</v>
          </cell>
        </row>
        <row r="74">
          <cell r="F74">
            <v>86</v>
          </cell>
        </row>
        <row r="75">
          <cell r="F75">
            <v>0</v>
          </cell>
        </row>
        <row r="76">
          <cell r="F76">
            <v>41</v>
          </cell>
        </row>
        <row r="77">
          <cell r="F77">
            <v>0</v>
          </cell>
        </row>
        <row r="78">
          <cell r="F78">
            <v>1113</v>
          </cell>
        </row>
        <row r="79">
          <cell r="F79">
            <v>979</v>
          </cell>
        </row>
        <row r="80">
          <cell r="F80">
            <v>4971</v>
          </cell>
        </row>
        <row r="81">
          <cell r="F81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545</v>
          </cell>
        </row>
        <row r="88">
          <cell r="F88">
            <v>0</v>
          </cell>
        </row>
        <row r="89">
          <cell r="F89">
            <v>2185</v>
          </cell>
        </row>
        <row r="94">
          <cell r="F94">
            <v>10200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4474</v>
          </cell>
        </row>
      </sheetData>
      <sheetData sheetId="6">
        <row r="9">
          <cell r="E9">
            <v>3282</v>
          </cell>
        </row>
        <row r="10">
          <cell r="E10">
            <v>1716</v>
          </cell>
        </row>
        <row r="11">
          <cell r="E11">
            <v>280</v>
          </cell>
        </row>
        <row r="12">
          <cell r="E12">
            <v>239</v>
          </cell>
        </row>
        <row r="13">
          <cell r="E13">
            <v>62</v>
          </cell>
        </row>
        <row r="14">
          <cell r="E14">
            <v>8955</v>
          </cell>
        </row>
        <row r="15">
          <cell r="E15">
            <v>1718</v>
          </cell>
        </row>
        <row r="18">
          <cell r="E18">
            <v>595</v>
          </cell>
        </row>
        <row r="19">
          <cell r="E19">
            <v>750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522</v>
          </cell>
        </row>
        <row r="26">
          <cell r="E26">
            <v>0</v>
          </cell>
        </row>
        <row r="27">
          <cell r="E27">
            <v>1560</v>
          </cell>
        </row>
        <row r="28">
          <cell r="E28">
            <v>41</v>
          </cell>
        </row>
        <row r="29">
          <cell r="E29">
            <v>4000</v>
          </cell>
        </row>
        <row r="30">
          <cell r="E30">
            <v>325</v>
          </cell>
        </row>
        <row r="33">
          <cell r="E33">
            <v>0</v>
          </cell>
        </row>
        <row r="34">
          <cell r="E34">
            <v>0</v>
          </cell>
        </row>
        <row r="37">
          <cell r="E37">
            <v>0</v>
          </cell>
        </row>
        <row r="38">
          <cell r="E38">
            <v>226</v>
          </cell>
        </row>
        <row r="41">
          <cell r="E41">
            <v>-1041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1550</v>
          </cell>
        </row>
        <row r="45">
          <cell r="E45">
            <v>228</v>
          </cell>
        </row>
        <row r="46">
          <cell r="E46">
            <v>4179</v>
          </cell>
        </row>
        <row r="47">
          <cell r="E47">
            <v>112</v>
          </cell>
        </row>
        <row r="50">
          <cell r="E50">
            <v>18488</v>
          </cell>
        </row>
        <row r="51">
          <cell r="E51">
            <v>0</v>
          </cell>
        </row>
        <row r="52">
          <cell r="E52">
            <v>1159</v>
          </cell>
        </row>
        <row r="55">
          <cell r="E55">
            <v>0</v>
          </cell>
        </row>
        <row r="56">
          <cell r="E56">
            <v>427</v>
          </cell>
        </row>
        <row r="57">
          <cell r="E57">
            <v>0</v>
          </cell>
        </row>
        <row r="58">
          <cell r="E58">
            <v>1200</v>
          </cell>
        </row>
        <row r="59">
          <cell r="E59">
            <v>2461</v>
          </cell>
        </row>
        <row r="60">
          <cell r="E60">
            <v>0</v>
          </cell>
        </row>
        <row r="63">
          <cell r="E63">
            <v>0</v>
          </cell>
        </row>
        <row r="64">
          <cell r="E64">
            <v>325</v>
          </cell>
        </row>
        <row r="67">
          <cell r="E67">
            <v>548</v>
          </cell>
        </row>
        <row r="68">
          <cell r="E68">
            <v>2055</v>
          </cell>
        </row>
        <row r="69">
          <cell r="E69">
            <v>697</v>
          </cell>
        </row>
        <row r="71">
          <cell r="E71">
            <v>36</v>
          </cell>
        </row>
        <row r="73">
          <cell r="E73">
            <v>7870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1759</v>
          </cell>
        </row>
        <row r="79">
          <cell r="E79">
            <v>0</v>
          </cell>
        </row>
        <row r="80">
          <cell r="E80">
            <v>1204</v>
          </cell>
        </row>
        <row r="81">
          <cell r="E81">
            <v>2250</v>
          </cell>
        </row>
        <row r="82">
          <cell r="E82">
            <v>0</v>
          </cell>
        </row>
        <row r="83">
          <cell r="E83">
            <v>2032</v>
          </cell>
        </row>
        <row r="84">
          <cell r="E84">
            <v>642</v>
          </cell>
        </row>
        <row r="85">
          <cell r="E85">
            <v>117000</v>
          </cell>
        </row>
        <row r="86">
          <cell r="E86">
            <v>6564</v>
          </cell>
        </row>
        <row r="87">
          <cell r="E87">
            <v>255</v>
          </cell>
        </row>
        <row r="88">
          <cell r="E88">
            <v>0</v>
          </cell>
        </row>
      </sheetData>
      <sheetData sheetId="7">
        <row r="8">
          <cell r="E8">
            <v>12134</v>
          </cell>
        </row>
        <row r="9">
          <cell r="E9">
            <v>-339</v>
          </cell>
        </row>
        <row r="16">
          <cell r="E16">
            <v>5369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  <sheetName val="AMCI 9_Footnotes"/>
    </sheetNames>
    <sheetDataSet>
      <sheetData sheetId="0"/>
      <sheetData sheetId="1"/>
      <sheetData sheetId="2"/>
      <sheetData sheetId="3"/>
      <sheetData sheetId="4"/>
      <sheetData sheetId="5">
        <row r="24">
          <cell r="E24">
            <v>0</v>
          </cell>
        </row>
        <row r="29">
          <cell r="E29">
            <v>19250</v>
          </cell>
        </row>
      </sheetData>
      <sheetData sheetId="6">
        <row r="68">
          <cell r="E68">
            <v>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/>
      <sheetData sheetId="3"/>
      <sheetData sheetId="4"/>
      <sheetData sheetId="5">
        <row r="61">
          <cell r="E6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4"/>
  <sheetViews>
    <sheetView view="pageLayout" zoomScaleNormal="100" workbookViewId="0">
      <selection activeCell="A3" sqref="A3"/>
    </sheetView>
  </sheetViews>
  <sheetFormatPr defaultRowHeight="12.5" x14ac:dyDescent="0.25"/>
  <cols>
    <col min="1" max="1" width="43.453125" customWidth="1"/>
    <col min="2" max="2" width="3.7265625" hidden="1" customWidth="1"/>
    <col min="3" max="3" width="13.453125" customWidth="1"/>
    <col min="4" max="4" width="3.7265625" customWidth="1"/>
    <col min="5" max="5" width="13.453125" customWidth="1"/>
  </cols>
  <sheetData>
    <row r="2" spans="1:5" ht="13" x14ac:dyDescent="0.3">
      <c r="C2" s="1" t="s">
        <v>402</v>
      </c>
      <c r="E2" s="1" t="str">
        <f>C2</f>
        <v>Sptember</v>
      </c>
    </row>
    <row r="3" spans="1:5" ht="13" x14ac:dyDescent="0.3">
      <c r="C3" s="2">
        <v>2019</v>
      </c>
      <c r="E3" s="2" t="s">
        <v>0</v>
      </c>
    </row>
    <row r="4" spans="1:5" ht="15.5" x14ac:dyDescent="0.35">
      <c r="A4" s="3"/>
      <c r="B4" s="3"/>
      <c r="C4" s="4"/>
      <c r="D4" s="5"/>
      <c r="E4" s="4"/>
    </row>
    <row r="5" spans="1:5" ht="15.5" x14ac:dyDescent="0.35">
      <c r="A5" s="6" t="s">
        <v>2</v>
      </c>
      <c r="B5" s="6"/>
      <c r="C5" s="7"/>
      <c r="D5" s="8"/>
      <c r="E5" s="7"/>
    </row>
    <row r="6" spans="1:5" x14ac:dyDescent="0.25">
      <c r="A6" s="9"/>
      <c r="B6" s="9"/>
      <c r="C6" s="10"/>
      <c r="D6" s="11"/>
      <c r="E6" s="10"/>
    </row>
    <row r="7" spans="1:5" ht="13" x14ac:dyDescent="0.3">
      <c r="A7" s="12" t="s">
        <v>3</v>
      </c>
      <c r="B7" s="12"/>
      <c r="C7" s="13"/>
      <c r="D7" s="1"/>
      <c r="E7" s="13"/>
    </row>
    <row r="8" spans="1:5" x14ac:dyDescent="0.25">
      <c r="A8" s="14" t="s">
        <v>4</v>
      </c>
      <c r="B8" s="9" t="s">
        <v>5</v>
      </c>
      <c r="C8" s="46">
        <f>137647.42+884322.61</f>
        <v>1021970.03</v>
      </c>
      <c r="D8" s="65"/>
      <c r="E8" s="46">
        <v>930839.05</v>
      </c>
    </row>
    <row r="9" spans="1:5" x14ac:dyDescent="0.25">
      <c r="A9" s="14" t="s">
        <v>6</v>
      </c>
      <c r="B9" s="9" t="s">
        <v>7</v>
      </c>
      <c r="C9" s="16">
        <v>971867.22</v>
      </c>
      <c r="D9" s="11"/>
      <c r="E9" s="16">
        <v>928292.11</v>
      </c>
    </row>
    <row r="10" spans="1:5" x14ac:dyDescent="0.25">
      <c r="A10" s="40" t="s">
        <v>393</v>
      </c>
      <c r="B10" s="9"/>
      <c r="C10" s="16">
        <v>0</v>
      </c>
      <c r="D10" s="11"/>
      <c r="E10" s="16">
        <v>0</v>
      </c>
    </row>
    <row r="11" spans="1:5" x14ac:dyDescent="0.25">
      <c r="A11" s="14" t="s">
        <v>8</v>
      </c>
      <c r="B11" s="9" t="s">
        <v>9</v>
      </c>
      <c r="C11" s="16">
        <v>1436.8</v>
      </c>
      <c r="D11" s="34"/>
      <c r="E11" s="16">
        <v>17404.14</v>
      </c>
    </row>
    <row r="12" spans="1:5" x14ac:dyDescent="0.25">
      <c r="A12" s="14" t="s">
        <v>10</v>
      </c>
      <c r="B12" s="9" t="s">
        <v>11</v>
      </c>
      <c r="C12" s="16">
        <v>0</v>
      </c>
      <c r="D12" s="34"/>
      <c r="E12" s="16">
        <v>1080.48</v>
      </c>
    </row>
    <row r="13" spans="1:5" x14ac:dyDescent="0.25">
      <c r="A13" s="14" t="s">
        <v>12</v>
      </c>
      <c r="B13" s="9" t="s">
        <v>13</v>
      </c>
      <c r="C13" s="16">
        <v>4000</v>
      </c>
      <c r="D13" s="34"/>
      <c r="E13" s="16">
        <v>6975.65</v>
      </c>
    </row>
    <row r="14" spans="1:5" x14ac:dyDescent="0.25">
      <c r="A14" s="9"/>
      <c r="B14" s="9"/>
      <c r="C14" s="17"/>
      <c r="D14" s="11"/>
      <c r="E14" s="17"/>
    </row>
    <row r="15" spans="1:5" ht="13" x14ac:dyDescent="0.3">
      <c r="A15" s="12" t="s">
        <v>14</v>
      </c>
      <c r="B15" s="12"/>
      <c r="C15" s="18">
        <f>SUM(C8:C14)</f>
        <v>1999274.05</v>
      </c>
      <c r="D15" s="1"/>
      <c r="E15" s="18">
        <f>SUM(E8:E14)</f>
        <v>1884591.43</v>
      </c>
    </row>
    <row r="16" spans="1:5" x14ac:dyDescent="0.25">
      <c r="A16" s="9"/>
      <c r="B16" s="9"/>
      <c r="C16" s="10"/>
      <c r="D16" s="11"/>
      <c r="E16" s="10"/>
    </row>
    <row r="17" spans="1:5" x14ac:dyDescent="0.25">
      <c r="A17" s="9"/>
      <c r="B17" s="9"/>
      <c r="C17" s="70"/>
      <c r="D17" s="11"/>
      <c r="E17" s="70"/>
    </row>
    <row r="18" spans="1:5" ht="16" thickBot="1" x14ac:dyDescent="0.4">
      <c r="A18" s="6" t="s">
        <v>15</v>
      </c>
      <c r="B18" s="6"/>
      <c r="C18" s="72">
        <f>+C15</f>
        <v>1999274.05</v>
      </c>
      <c r="D18" s="73"/>
      <c r="E18" s="72">
        <f>+E15</f>
        <v>1884591.43</v>
      </c>
    </row>
    <row r="19" spans="1:5" ht="13.5" thickTop="1" x14ac:dyDescent="0.3">
      <c r="A19" s="12"/>
      <c r="B19" s="12"/>
      <c r="C19" s="69"/>
      <c r="D19" s="68"/>
      <c r="E19" s="69"/>
    </row>
    <row r="20" spans="1:5" x14ac:dyDescent="0.25">
      <c r="A20" s="9"/>
      <c r="B20" s="9"/>
      <c r="C20" s="70"/>
      <c r="D20" s="71"/>
      <c r="E20" s="70"/>
    </row>
    <row r="21" spans="1:5" x14ac:dyDescent="0.25">
      <c r="A21" s="9"/>
      <c r="B21" s="9"/>
      <c r="C21" s="10"/>
      <c r="D21" s="11"/>
      <c r="E21" s="10"/>
    </row>
    <row r="22" spans="1:5" ht="15.5" x14ac:dyDescent="0.35">
      <c r="A22" s="6" t="s">
        <v>16</v>
      </c>
      <c r="B22" s="6"/>
      <c r="C22" s="7"/>
      <c r="D22" s="8"/>
      <c r="E22" s="7"/>
    </row>
    <row r="23" spans="1:5" x14ac:dyDescent="0.25">
      <c r="A23" s="9"/>
      <c r="B23" s="9"/>
      <c r="C23" s="10"/>
      <c r="D23" s="11"/>
      <c r="E23" s="10"/>
    </row>
    <row r="24" spans="1:5" ht="13" x14ac:dyDescent="0.3">
      <c r="A24" s="12" t="s">
        <v>17</v>
      </c>
      <c r="B24" s="12"/>
      <c r="C24" s="13"/>
      <c r="D24" s="1"/>
      <c r="E24" s="13"/>
    </row>
    <row r="25" spans="1:5" x14ac:dyDescent="0.25">
      <c r="A25" s="14" t="s">
        <v>18</v>
      </c>
      <c r="B25" s="9" t="s">
        <v>19</v>
      </c>
      <c r="C25" s="16">
        <v>200</v>
      </c>
      <c r="D25" s="34"/>
      <c r="E25" s="16">
        <v>79916.63</v>
      </c>
    </row>
    <row r="26" spans="1:5" x14ac:dyDescent="0.25">
      <c r="A26" s="14" t="s">
        <v>20</v>
      </c>
      <c r="B26" s="9" t="s">
        <v>21</v>
      </c>
      <c r="C26" s="16">
        <v>0</v>
      </c>
      <c r="D26" s="11"/>
      <c r="E26" s="16">
        <f>15250-550</f>
        <v>14700</v>
      </c>
    </row>
    <row r="27" spans="1:5" x14ac:dyDescent="0.25">
      <c r="A27" s="40" t="s">
        <v>401</v>
      </c>
      <c r="B27" s="9" t="s">
        <v>399</v>
      </c>
      <c r="C27" s="16">
        <v>0</v>
      </c>
      <c r="D27" s="34"/>
      <c r="E27" s="16">
        <v>7875</v>
      </c>
    </row>
    <row r="28" spans="1:5" x14ac:dyDescent="0.25">
      <c r="A28" s="14" t="s">
        <v>22</v>
      </c>
      <c r="B28" s="9" t="s">
        <v>23</v>
      </c>
      <c r="C28" s="16">
        <v>0</v>
      </c>
      <c r="D28" s="34"/>
      <c r="E28" s="16">
        <v>1266.67</v>
      </c>
    </row>
    <row r="29" spans="1:5" x14ac:dyDescent="0.25">
      <c r="A29" s="40" t="s">
        <v>400</v>
      </c>
      <c r="B29" s="9" t="s">
        <v>399</v>
      </c>
      <c r="C29" s="16">
        <v>1935</v>
      </c>
      <c r="D29" s="34"/>
      <c r="E29" s="16">
        <v>2700</v>
      </c>
    </row>
    <row r="30" spans="1:5" x14ac:dyDescent="0.25">
      <c r="A30" s="14" t="s">
        <v>24</v>
      </c>
      <c r="B30" s="9" t="s">
        <v>25</v>
      </c>
      <c r="C30" s="16">
        <v>8155.1</v>
      </c>
      <c r="D30" s="34"/>
      <c r="E30" s="16">
        <v>8390.1</v>
      </c>
    </row>
    <row r="31" spans="1:5" x14ac:dyDescent="0.25">
      <c r="A31" s="9"/>
      <c r="B31" s="9"/>
      <c r="C31" s="17"/>
      <c r="D31" s="11"/>
      <c r="E31" s="17"/>
    </row>
    <row r="32" spans="1:5" ht="13" x14ac:dyDescent="0.3">
      <c r="A32" s="12" t="s">
        <v>26</v>
      </c>
      <c r="B32" s="12"/>
      <c r="C32" s="18">
        <f>SUM(C25:C31)</f>
        <v>10290.1</v>
      </c>
      <c r="D32" s="1"/>
      <c r="E32" s="18">
        <f>SUM(E25:E31)</f>
        <v>114848.40000000001</v>
      </c>
    </row>
    <row r="33" spans="1:5" x14ac:dyDescent="0.25">
      <c r="A33" s="9"/>
      <c r="B33" s="9"/>
      <c r="C33" s="10"/>
      <c r="D33" s="11"/>
      <c r="E33" s="10"/>
    </row>
    <row r="34" spans="1:5" x14ac:dyDescent="0.25">
      <c r="A34" s="9"/>
      <c r="B34" s="9"/>
      <c r="C34" s="10"/>
      <c r="D34" s="11" t="s">
        <v>1</v>
      </c>
      <c r="E34" s="10"/>
    </row>
    <row r="35" spans="1:5" ht="13" x14ac:dyDescent="0.3">
      <c r="A35" s="12" t="s">
        <v>27</v>
      </c>
      <c r="B35" s="12"/>
      <c r="C35" s="13"/>
      <c r="D35" s="1" t="s">
        <v>1</v>
      </c>
      <c r="E35" s="13"/>
    </row>
    <row r="36" spans="1:5" x14ac:dyDescent="0.25">
      <c r="A36" s="14" t="s">
        <v>28</v>
      </c>
      <c r="B36" s="9" t="s">
        <v>29</v>
      </c>
      <c r="C36" s="16">
        <f>137314.89+1283839.03</f>
        <v>1421153.92</v>
      </c>
      <c r="D36" s="11" t="s">
        <v>1</v>
      </c>
      <c r="E36" s="16">
        <v>1283839.03</v>
      </c>
    </row>
    <row r="37" spans="1:5" x14ac:dyDescent="0.25">
      <c r="A37" s="14" t="s">
        <v>30</v>
      </c>
      <c r="B37" s="9" t="s">
        <v>31</v>
      </c>
      <c r="C37" s="45">
        <v>567830.03</v>
      </c>
      <c r="D37" s="11" t="s">
        <v>1</v>
      </c>
      <c r="E37" s="16">
        <f>E18-E32-E36</f>
        <v>485904</v>
      </c>
    </row>
    <row r="38" spans="1:5" x14ac:dyDescent="0.25">
      <c r="A38" s="9"/>
      <c r="B38" s="9"/>
      <c r="C38" s="17"/>
      <c r="D38" s="11" t="s">
        <v>1</v>
      </c>
      <c r="E38" s="17"/>
    </row>
    <row r="39" spans="1:5" ht="13" x14ac:dyDescent="0.3">
      <c r="A39" s="12" t="s">
        <v>32</v>
      </c>
      <c r="B39" s="12"/>
      <c r="C39" s="18">
        <f>SUM(C36:C38)</f>
        <v>1988983.95</v>
      </c>
      <c r="D39" s="1" t="s">
        <v>1</v>
      </c>
      <c r="E39" s="18">
        <f>SUM(E36:E38)</f>
        <v>1769743.03</v>
      </c>
    </row>
    <row r="40" spans="1:5" x14ac:dyDescent="0.25">
      <c r="A40" s="9"/>
      <c r="B40" s="9"/>
      <c r="C40" s="10"/>
      <c r="D40" s="11" t="s">
        <v>1</v>
      </c>
      <c r="E40" s="10"/>
    </row>
    <row r="41" spans="1:5" x14ac:dyDescent="0.25">
      <c r="A41" s="9"/>
      <c r="B41" s="9"/>
      <c r="C41" s="70"/>
      <c r="D41" s="11" t="s">
        <v>1</v>
      </c>
      <c r="E41" s="70"/>
    </row>
    <row r="42" spans="1:5" ht="16" thickBot="1" x14ac:dyDescent="0.4">
      <c r="A42" s="6" t="s">
        <v>33</v>
      </c>
      <c r="B42" s="6"/>
      <c r="C42" s="72">
        <f>+C39+C32</f>
        <v>1999274.05</v>
      </c>
      <c r="D42" s="8" t="s">
        <v>1</v>
      </c>
      <c r="E42" s="72">
        <f>E32+E39</f>
        <v>1884591.43</v>
      </c>
    </row>
    <row r="43" spans="1:5" ht="13.5" thickTop="1" x14ac:dyDescent="0.3">
      <c r="A43" s="12"/>
      <c r="B43" s="12"/>
      <c r="C43" s="69"/>
      <c r="D43" s="1" t="s">
        <v>1</v>
      </c>
      <c r="E43" s="69"/>
    </row>
    <row r="44" spans="1:5" x14ac:dyDescent="0.25">
      <c r="A44" s="9"/>
      <c r="B44" s="9"/>
      <c r="C44" s="70"/>
      <c r="D44" s="71" t="s">
        <v>1</v>
      </c>
      <c r="E44" s="70"/>
    </row>
  </sheetData>
  <phoneticPr fontId="7" type="noConversion"/>
  <printOptions horizontalCentered="1"/>
  <pageMargins left="0.75" right="0.75" top="0.75" bottom="0.75" header="0.03" footer="0.03"/>
  <pageSetup pageOrder="overThenDown" orientation="portrait" r:id="rId1"/>
  <headerFooter>
    <oddHeader>&amp;C&amp;"Arial,Bold Italic"&amp;12&amp;K000000Association Management Company Institute
Statement of Financial Position
As of 9/30/2019&amp;R&amp;G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view="pageLayout" topLeftCell="A13" zoomScaleNormal="100" workbookViewId="0">
      <selection activeCell="A3" sqref="A3"/>
    </sheetView>
  </sheetViews>
  <sheetFormatPr defaultRowHeight="12.5" x14ac:dyDescent="0.25"/>
  <cols>
    <col min="1" max="1" width="33.726562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2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5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ht="13" x14ac:dyDescent="0.3">
      <c r="A6" s="20" t="s">
        <v>41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5">
      <c r="A7" s="14" t="s">
        <v>42</v>
      </c>
      <c r="B7" s="9" t="s">
        <v>43</v>
      </c>
      <c r="C7" s="15">
        <f>'AMCI 3_Membership-F'!C18</f>
        <v>3175</v>
      </c>
      <c r="D7" s="11" t="s">
        <v>1</v>
      </c>
      <c r="E7" s="15">
        <f>+'AMCI 3_Membership-F'!E18</f>
        <v>1127098.8700000001</v>
      </c>
      <c r="F7" s="15">
        <f>+'AMCI 3_Membership-F'!F18</f>
        <v>1080452</v>
      </c>
      <c r="G7" s="42">
        <f>+E7/F7</f>
        <v>1.0431734773964971</v>
      </c>
      <c r="H7" s="11" t="s">
        <v>1</v>
      </c>
      <c r="I7" s="15">
        <f>+'AMCI 3_Membership-F'!I18</f>
        <v>1080452</v>
      </c>
      <c r="J7" s="23">
        <f>+E7/I7</f>
        <v>1.0431734773964971</v>
      </c>
      <c r="K7" s="15">
        <f>+'AMCI 3_Membership-F'!K18</f>
        <v>1190432</v>
      </c>
    </row>
    <row r="8" spans="1:11" x14ac:dyDescent="0.25">
      <c r="A8" s="14" t="s">
        <v>44</v>
      </c>
      <c r="B8" s="9" t="s">
        <v>45</v>
      </c>
      <c r="C8" s="16">
        <f>'AMCI 4_Meetings-F'!C34</f>
        <v>163882.5</v>
      </c>
      <c r="D8" s="11" t="s">
        <v>1</v>
      </c>
      <c r="E8" s="16">
        <f>+'AMCI 4_Meetings-F'!E34</f>
        <v>442389</v>
      </c>
      <c r="F8" s="16">
        <f>+'AMCI 4_Meetings-F'!F34</f>
        <v>406155</v>
      </c>
      <c r="G8" s="42">
        <f t="shared" ref="G8:G10" si="0">+E8/F8</f>
        <v>1.0892122465561178</v>
      </c>
      <c r="H8" s="11" t="s">
        <v>1</v>
      </c>
      <c r="I8" s="16">
        <f>+'AMCI 4_Meetings-F'!I34</f>
        <v>406155</v>
      </c>
      <c r="J8" s="23">
        <f t="shared" ref="J8:J9" si="1">+E8/I8</f>
        <v>1.0892122465561178</v>
      </c>
      <c r="K8" s="16">
        <f>+'AMCI 4_Meetings-F'!K34</f>
        <v>396308</v>
      </c>
    </row>
    <row r="9" spans="1:11" x14ac:dyDescent="0.25">
      <c r="A9" s="14" t="s">
        <v>46</v>
      </c>
      <c r="B9" s="9" t="s">
        <v>47</v>
      </c>
      <c r="C9" s="16">
        <f>'AMCI 5_Accreditation-F'!C10</f>
        <v>3850</v>
      </c>
      <c r="D9" s="11" t="s">
        <v>1</v>
      </c>
      <c r="E9" s="16">
        <f>+'AMCI 5_Accreditation-F'!E10</f>
        <v>49100</v>
      </c>
      <c r="F9" s="16">
        <f>+'AMCI 5_Accreditation-F'!F10</f>
        <v>37100</v>
      </c>
      <c r="G9" s="42">
        <f t="shared" si="0"/>
        <v>1.3234501347708896</v>
      </c>
      <c r="H9" s="11" t="s">
        <v>1</v>
      </c>
      <c r="I9" s="16">
        <f>+'AMCI 5_Accreditation-F'!I10</f>
        <v>48650</v>
      </c>
      <c r="J9" s="23">
        <f t="shared" si="1"/>
        <v>1.0092497430626928</v>
      </c>
      <c r="K9" s="16">
        <f>+'AMCI 5_Accreditation-F'!K10</f>
        <v>42600</v>
      </c>
    </row>
    <row r="10" spans="1:11" x14ac:dyDescent="0.25">
      <c r="A10" s="14" t="s">
        <v>48</v>
      </c>
      <c r="B10" s="9" t="s">
        <v>49</v>
      </c>
      <c r="C10" s="24">
        <f>'AMCI 6_General-F'!C32</f>
        <v>1927.2</v>
      </c>
      <c r="D10" s="11" t="s">
        <v>1</v>
      </c>
      <c r="E10" s="24">
        <f>+'AMCI 6_General-F'!E32</f>
        <v>28021.670000000002</v>
      </c>
      <c r="F10" s="24">
        <f>+'AMCI 6_General-F'!F32</f>
        <v>17500</v>
      </c>
      <c r="G10" s="44">
        <f t="shared" si="0"/>
        <v>1.6012382857142857</v>
      </c>
      <c r="H10" s="11" t="s">
        <v>1</v>
      </c>
      <c r="I10" s="24">
        <f>+'AMCI 6_General-F'!I32</f>
        <v>32500</v>
      </c>
      <c r="J10" s="43">
        <f>+E10/I10</f>
        <v>0.86220523076923083</v>
      </c>
      <c r="K10" s="24">
        <f>+'AMCI 6_General-F'!K32</f>
        <v>19866</v>
      </c>
    </row>
    <row r="11" spans="1:11" x14ac:dyDescent="0.25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ht="13" x14ac:dyDescent="0.3">
      <c r="A12" s="20" t="s">
        <v>50</v>
      </c>
      <c r="B12" s="20"/>
      <c r="C12" s="25">
        <f>SUM(C7:C11)</f>
        <v>172834.7</v>
      </c>
      <c r="D12" s="22" t="s">
        <v>1</v>
      </c>
      <c r="E12" s="25">
        <f>SUM(E7:E11)</f>
        <v>1646609.54</v>
      </c>
      <c r="F12" s="25">
        <f t="shared" ref="F12" si="2">SUM(F7:F11)</f>
        <v>1541207</v>
      </c>
      <c r="G12" s="26">
        <f>+E12/F12</f>
        <v>1.0683896063280274</v>
      </c>
      <c r="H12" s="22" t="s">
        <v>1</v>
      </c>
      <c r="I12" s="25">
        <f>SUM(I7:I11)</f>
        <v>1567757</v>
      </c>
      <c r="J12" s="26">
        <f>+E12/I12</f>
        <v>1.0502964043534808</v>
      </c>
      <c r="K12" s="25">
        <f>SUM(K7:K11)</f>
        <v>1649206</v>
      </c>
    </row>
    <row r="13" spans="1:11" x14ac:dyDescent="0.25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5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ht="13" x14ac:dyDescent="0.3">
      <c r="A15" s="20" t="s">
        <v>51</v>
      </c>
      <c r="B15" s="20"/>
      <c r="C15" s="21"/>
      <c r="D15" s="22" t="s">
        <v>1</v>
      </c>
      <c r="E15" s="21"/>
      <c r="F15" s="21"/>
      <c r="G15" s="21"/>
      <c r="H15" s="22" t="s">
        <v>1</v>
      </c>
      <c r="I15" s="21"/>
      <c r="J15" s="21"/>
      <c r="K15" s="21"/>
    </row>
    <row r="16" spans="1:11" x14ac:dyDescent="0.25">
      <c r="A16" s="14" t="s">
        <v>42</v>
      </c>
      <c r="B16" s="9" t="s">
        <v>52</v>
      </c>
      <c r="C16" s="16">
        <f>'AMCI 3_Membership-F'!C39</f>
        <v>1344.1000000000001</v>
      </c>
      <c r="D16" s="11" t="s">
        <v>1</v>
      </c>
      <c r="E16" s="16">
        <f>+'AMCI 3_Membership-F'!E39</f>
        <v>18529.629999999997</v>
      </c>
      <c r="F16" s="16">
        <f>+'AMCI 3_Membership-F'!F39</f>
        <v>17470</v>
      </c>
      <c r="G16" s="42">
        <f t="shared" ref="G16:G20" si="3">+E16/F16</f>
        <v>1.0606542644533485</v>
      </c>
      <c r="H16" s="11" t="s">
        <v>1</v>
      </c>
      <c r="I16" s="16">
        <f>+'AMCI 3_Membership-F'!I39</f>
        <v>18820</v>
      </c>
      <c r="J16" s="23">
        <f t="shared" ref="J16:J19" si="4">+E16/I16</f>
        <v>0.98457120085015926</v>
      </c>
      <c r="K16" s="16">
        <f>+'AMCI 3_Membership-F'!K39</f>
        <v>11793</v>
      </c>
    </row>
    <row r="17" spans="1:11" x14ac:dyDescent="0.25">
      <c r="A17" s="14" t="s">
        <v>44</v>
      </c>
      <c r="B17" s="9" t="s">
        <v>53</v>
      </c>
      <c r="C17" s="16">
        <f>'AMCI 4_Meetings-F'!C98</f>
        <v>154852.75</v>
      </c>
      <c r="D17" s="11" t="s">
        <v>1</v>
      </c>
      <c r="E17" s="16">
        <f>+'AMCI 4_Meetings-F'!E98</f>
        <v>281726.69</v>
      </c>
      <c r="F17" s="16">
        <f>+'AMCI 4_Meetings-F'!F98</f>
        <v>277470</v>
      </c>
      <c r="G17" s="42">
        <f t="shared" si="3"/>
        <v>1.015341081918766</v>
      </c>
      <c r="H17" s="11" t="s">
        <v>1</v>
      </c>
      <c r="I17" s="16">
        <f>+'AMCI 4_Meetings-F'!I98</f>
        <v>279070</v>
      </c>
      <c r="J17" s="23">
        <f t="shared" si="4"/>
        <v>1.0095197979001684</v>
      </c>
      <c r="K17" s="16">
        <f>+'AMCI 4_Meetings-F'!K98</f>
        <v>301228</v>
      </c>
    </row>
    <row r="18" spans="1:11" x14ac:dyDescent="0.25">
      <c r="A18" s="14" t="s">
        <v>46</v>
      </c>
      <c r="B18" s="9" t="s">
        <v>54</v>
      </c>
      <c r="C18" s="16">
        <f>'AMCI 5_Accreditation-F'!C34</f>
        <v>0</v>
      </c>
      <c r="D18" s="11" t="s">
        <v>1</v>
      </c>
      <c r="E18" s="16">
        <f>+'AMCI 5_Accreditation-F'!E34</f>
        <v>6743</v>
      </c>
      <c r="F18" s="16">
        <f>+'AMCI 5_Accreditation-F'!F34</f>
        <v>7660</v>
      </c>
      <c r="G18" s="42">
        <f t="shared" si="3"/>
        <v>0.88028720626631851</v>
      </c>
      <c r="H18" s="11" t="s">
        <v>1</v>
      </c>
      <c r="I18" s="16">
        <f>+'AMCI 5_Accreditation-F'!I34</f>
        <v>7752</v>
      </c>
      <c r="J18" s="23">
        <f t="shared" si="4"/>
        <v>0.86984004127966974</v>
      </c>
      <c r="K18" s="16">
        <f>+'AMCI 5_Accreditation-F'!K34</f>
        <v>12596</v>
      </c>
    </row>
    <row r="19" spans="1:11" x14ac:dyDescent="0.25">
      <c r="A19" s="14" t="s">
        <v>48</v>
      </c>
      <c r="B19" s="9" t="s">
        <v>55</v>
      </c>
      <c r="C19" s="16">
        <f>'AMCI 6_General-F'!C106</f>
        <v>69487.12</v>
      </c>
      <c r="D19" s="11" t="s">
        <v>1</v>
      </c>
      <c r="E19" s="16">
        <f>+'AMCI 6_General-F'!E106</f>
        <v>666383.77999999968</v>
      </c>
      <c r="F19" s="16">
        <f>+'AMCI 6_General-F'!F106</f>
        <v>659384</v>
      </c>
      <c r="G19" s="42">
        <f t="shared" si="3"/>
        <v>1.0106156351989124</v>
      </c>
      <c r="H19" s="11" t="s">
        <v>1</v>
      </c>
      <c r="I19" s="16">
        <f>+'AMCI 6_General-F'!I106</f>
        <v>884712</v>
      </c>
      <c r="J19" s="23">
        <f t="shared" si="4"/>
        <v>0.75322113863042395</v>
      </c>
      <c r="K19" s="16">
        <f>+'AMCI 6_General-F'!K106</f>
        <v>647843</v>
      </c>
    </row>
    <row r="20" spans="1:11" x14ac:dyDescent="0.25">
      <c r="A20" s="14" t="s">
        <v>56</v>
      </c>
      <c r="B20" s="9" t="s">
        <v>57</v>
      </c>
      <c r="C20" s="24">
        <f>'AMCI 7_Marketing-F'!C88</f>
        <v>22155.190000000002</v>
      </c>
      <c r="D20" s="11" t="s">
        <v>1</v>
      </c>
      <c r="E20" s="24">
        <f>+'AMCI 7_Marketing-F'!E88</f>
        <v>189768.65</v>
      </c>
      <c r="F20" s="24">
        <f>+'AMCI 7_Marketing-F'!F88</f>
        <v>224660</v>
      </c>
      <c r="G20" s="44">
        <f t="shared" si="3"/>
        <v>0.84469264666607313</v>
      </c>
      <c r="H20" s="11" t="s">
        <v>1</v>
      </c>
      <c r="I20" s="24">
        <f>+'AMCI 7_Marketing-F'!I88</f>
        <v>284460</v>
      </c>
      <c r="J20" s="43">
        <f>+E20/I20</f>
        <v>0.66711892708992471</v>
      </c>
      <c r="K20" s="24">
        <f>+'AMCI 7_Marketing-F'!K88</f>
        <v>196271</v>
      </c>
    </row>
    <row r="21" spans="1:11" x14ac:dyDescent="0.25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ht="13" x14ac:dyDescent="0.3">
      <c r="A22" s="20" t="s">
        <v>58</v>
      </c>
      <c r="B22" s="20"/>
      <c r="C22" s="25">
        <f>SUM(C16:C21)</f>
        <v>247839.16</v>
      </c>
      <c r="D22" s="22" t="s">
        <v>1</v>
      </c>
      <c r="E22" s="25">
        <f>SUM(E16:E21)</f>
        <v>1163151.7499999995</v>
      </c>
      <c r="F22" s="25">
        <f>SUM(F16:F21)</f>
        <v>1186644</v>
      </c>
      <c r="G22" s="26">
        <f>+E22/F22</f>
        <v>0.98020278196325061</v>
      </c>
      <c r="H22" s="22" t="s">
        <v>1</v>
      </c>
      <c r="I22" s="25">
        <f>SUM(I16:I21)</f>
        <v>1474814</v>
      </c>
      <c r="J22" s="26">
        <f>+E22/I22</f>
        <v>0.78867691112235139</v>
      </c>
      <c r="K22" s="25">
        <f>SUM(K16:K21)</f>
        <v>1169731</v>
      </c>
    </row>
    <row r="23" spans="1:11" x14ac:dyDescent="0.25">
      <c r="A23" s="9"/>
      <c r="B23" s="9"/>
      <c r="C23" s="70"/>
      <c r="D23" s="11" t="s">
        <v>1</v>
      </c>
      <c r="E23" s="70"/>
      <c r="F23" s="70"/>
      <c r="G23" s="70"/>
      <c r="H23" s="11" t="s">
        <v>1</v>
      </c>
      <c r="I23" s="70"/>
      <c r="J23" s="70"/>
      <c r="K23" s="70"/>
    </row>
    <row r="24" spans="1:11" ht="13.5" thickBot="1" x14ac:dyDescent="0.35">
      <c r="A24" s="20" t="s">
        <v>59</v>
      </c>
      <c r="B24" s="20"/>
      <c r="C24" s="74">
        <f>+C12-C22</f>
        <v>-75004.459999999992</v>
      </c>
      <c r="D24" s="22" t="s">
        <v>1</v>
      </c>
      <c r="E24" s="74">
        <f>+E12-E22</f>
        <v>483457.7900000005</v>
      </c>
      <c r="F24" s="74">
        <f>+F12-F22</f>
        <v>354563</v>
      </c>
      <c r="G24" s="75">
        <f>+E24/F24</f>
        <v>1.3635314175477997</v>
      </c>
      <c r="H24" s="22" t="s">
        <v>1</v>
      </c>
      <c r="I24" s="74">
        <f>+I12-I22</f>
        <v>92943</v>
      </c>
      <c r="J24" s="75">
        <f>+E24/I24</f>
        <v>5.2016589737796339</v>
      </c>
      <c r="K24" s="74">
        <f>+K12-K22</f>
        <v>479475</v>
      </c>
    </row>
    <row r="25" spans="1:11" ht="13" thickTop="1" x14ac:dyDescent="0.25">
      <c r="A25" s="9"/>
      <c r="B25" s="9"/>
      <c r="C25" s="70"/>
      <c r="D25" s="11" t="s">
        <v>1</v>
      </c>
      <c r="E25" s="70"/>
      <c r="F25" s="70"/>
      <c r="G25" s="70"/>
      <c r="H25" s="11" t="s">
        <v>1</v>
      </c>
      <c r="I25" s="70"/>
      <c r="J25" s="70"/>
      <c r="K25" s="70"/>
    </row>
    <row r="26" spans="1:11" x14ac:dyDescent="0.25">
      <c r="A26" s="9"/>
      <c r="B26" s="9"/>
      <c r="C26" s="70"/>
      <c r="D26" s="71" t="s">
        <v>1</v>
      </c>
      <c r="E26" s="70"/>
      <c r="F26" s="70"/>
      <c r="G26" s="70"/>
      <c r="H26" s="71" t="s">
        <v>1</v>
      </c>
      <c r="I26" s="70"/>
      <c r="J26" s="70"/>
      <c r="K26" s="70"/>
    </row>
    <row r="27" spans="1:11" ht="13" x14ac:dyDescent="0.3">
      <c r="A27" s="20" t="s">
        <v>60</v>
      </c>
      <c r="B27" s="20"/>
      <c r="C27" s="21"/>
      <c r="D27" s="22" t="s">
        <v>1</v>
      </c>
      <c r="E27" s="21"/>
      <c r="F27" s="21"/>
      <c r="G27" s="21"/>
      <c r="H27" s="22" t="s">
        <v>1</v>
      </c>
      <c r="I27" s="21"/>
      <c r="J27" s="21"/>
      <c r="K27" s="21"/>
    </row>
    <row r="28" spans="1:11" x14ac:dyDescent="0.25">
      <c r="A28" s="14" t="s">
        <v>61</v>
      </c>
      <c r="B28" s="9" t="s">
        <v>62</v>
      </c>
      <c r="C28" s="16">
        <f>+'AMCI 8_Investments-F'!C9</f>
        <v>5917.23</v>
      </c>
      <c r="D28" s="11" t="s">
        <v>1</v>
      </c>
      <c r="E28" s="16">
        <f>+'AMCI 8_Investments-F'!E9</f>
        <v>84372.520000000019</v>
      </c>
      <c r="F28" s="16">
        <f>+'AMCI 8_Investments-F'!F9</f>
        <v>9000</v>
      </c>
      <c r="G28" s="23">
        <f>+E28/F28</f>
        <v>9.3747244444444462</v>
      </c>
      <c r="H28" s="11" t="s">
        <v>1</v>
      </c>
      <c r="I28" s="16">
        <f>+'AMCI 8_Investments-F'!I9</f>
        <v>12000</v>
      </c>
      <c r="J28" s="23">
        <f>+E28/I28</f>
        <v>7.0310433333333346</v>
      </c>
      <c r="K28" s="16">
        <f>+'AMCI 8_Investments-F'!K9</f>
        <v>11795</v>
      </c>
    </row>
    <row r="29" spans="1:11" x14ac:dyDescent="0.25">
      <c r="A29" s="14" t="s">
        <v>63</v>
      </c>
      <c r="B29" s="9" t="s">
        <v>64</v>
      </c>
      <c r="C29" s="16">
        <f>+'AMCI 8_Investments-F'!C15</f>
        <v>0</v>
      </c>
      <c r="D29" s="11" t="s">
        <v>1</v>
      </c>
      <c r="E29" s="16">
        <f>+'AMCI 8_Investments-F'!E15</f>
        <v>0</v>
      </c>
      <c r="F29" s="16">
        <f>+'AMCI 8_Investments-F'!F15</f>
        <v>5400</v>
      </c>
      <c r="G29" s="23">
        <f>+E29/F29</f>
        <v>0</v>
      </c>
      <c r="H29" s="11" t="s">
        <v>1</v>
      </c>
      <c r="I29" s="16">
        <f>+'AMCI 8_Investments-F'!I15</f>
        <v>7200</v>
      </c>
      <c r="J29" s="23">
        <f>+E29/I29</f>
        <v>0</v>
      </c>
      <c r="K29" s="16">
        <f>-'AMCI 8_Investments-F'!K15</f>
        <v>-5369</v>
      </c>
    </row>
    <row r="30" spans="1:11" x14ac:dyDescent="0.25">
      <c r="A30" s="14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ht="13" x14ac:dyDescent="0.3">
      <c r="A31" s="20" t="s">
        <v>65</v>
      </c>
      <c r="B31" s="20"/>
      <c r="C31" s="25">
        <f>SUM(C28:C30)</f>
        <v>5917.23</v>
      </c>
      <c r="D31" s="22" t="s">
        <v>1</v>
      </c>
      <c r="E31" s="25">
        <f>SUM(E28:E30)</f>
        <v>84372.520000000019</v>
      </c>
      <c r="F31" s="25">
        <f>+F28-F29</f>
        <v>3600</v>
      </c>
      <c r="G31" s="26">
        <f>+E31/F31</f>
        <v>23.436811111111115</v>
      </c>
      <c r="H31" s="22" t="s">
        <v>1</v>
      </c>
      <c r="I31" s="25">
        <f>+I28-I29</f>
        <v>4800</v>
      </c>
      <c r="J31" s="26">
        <f>+E31/I31</f>
        <v>17.577608333333337</v>
      </c>
      <c r="K31" s="25">
        <f>SUM(K28:K30)</f>
        <v>6426</v>
      </c>
    </row>
    <row r="32" spans="1:11" x14ac:dyDescent="0.25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5">
      <c r="A33" s="9"/>
      <c r="B33" s="9"/>
      <c r="C33" s="70"/>
      <c r="D33" s="11" t="s">
        <v>1</v>
      </c>
      <c r="E33" s="70"/>
      <c r="F33" s="70"/>
      <c r="G33" s="70"/>
      <c r="H33" s="11" t="s">
        <v>1</v>
      </c>
      <c r="I33" s="70"/>
      <c r="J33" s="70"/>
      <c r="K33" s="70"/>
    </row>
    <row r="34" spans="1:11" ht="13.5" thickBot="1" x14ac:dyDescent="0.35">
      <c r="A34" s="27" t="s">
        <v>376</v>
      </c>
      <c r="B34" s="27"/>
      <c r="C34" s="76">
        <f>+C24+C31</f>
        <v>-69087.23</v>
      </c>
      <c r="D34" s="28" t="s">
        <v>1</v>
      </c>
      <c r="E34" s="76">
        <f t="shared" ref="E34:F34" si="5">+E24+E31</f>
        <v>567830.31000000052</v>
      </c>
      <c r="F34" s="76">
        <f t="shared" si="5"/>
        <v>358163</v>
      </c>
      <c r="G34" s="77">
        <f>+E34/F34</f>
        <v>1.5853963418890296</v>
      </c>
      <c r="H34" s="28" t="s">
        <v>1</v>
      </c>
      <c r="I34" s="76">
        <f t="shared" ref="I34:K34" si="6">+I24+I31</f>
        <v>97743</v>
      </c>
      <c r="J34" s="77">
        <f>+E34/I34</f>
        <v>5.8094217488720474</v>
      </c>
      <c r="K34" s="76">
        <f t="shared" si="6"/>
        <v>485901</v>
      </c>
    </row>
    <row r="35" spans="1:11" ht="13" thickTop="1" x14ac:dyDescent="0.25">
      <c r="A35" s="9"/>
      <c r="B35" s="9"/>
      <c r="C35" s="70"/>
      <c r="D35" s="11" t="s">
        <v>1</v>
      </c>
      <c r="E35" s="70"/>
      <c r="F35" s="70"/>
      <c r="G35" s="70"/>
      <c r="H35" s="11" t="s">
        <v>1</v>
      </c>
      <c r="I35" s="70"/>
      <c r="J35" s="70"/>
      <c r="K35" s="70"/>
    </row>
    <row r="36" spans="1:11" x14ac:dyDescent="0.25">
      <c r="A36" s="9"/>
      <c r="B36" s="9"/>
      <c r="C36" s="70"/>
      <c r="D36" s="71" t="s">
        <v>1</v>
      </c>
      <c r="E36" s="70"/>
      <c r="F36" s="70"/>
      <c r="G36" s="70"/>
      <c r="H36" s="71" t="s">
        <v>1</v>
      </c>
      <c r="I36" s="70"/>
      <c r="J36" s="70"/>
      <c r="K36" s="70"/>
    </row>
    <row r="37" spans="1:11" x14ac:dyDescent="0.25">
      <c r="A37" s="9"/>
      <c r="B37" s="9"/>
      <c r="C37" s="70"/>
      <c r="D37" s="71"/>
      <c r="E37" s="78"/>
      <c r="F37" s="70"/>
      <c r="G37" s="70"/>
      <c r="H37" s="71"/>
      <c r="I37" s="70"/>
      <c r="J37" s="70"/>
      <c r="K37" s="70"/>
    </row>
    <row r="38" spans="1:11" x14ac:dyDescent="0.25">
      <c r="A38" s="9"/>
      <c r="B38" s="9"/>
      <c r="C38" s="15"/>
      <c r="D38" s="11"/>
      <c r="E38" s="10"/>
      <c r="F38" s="15"/>
      <c r="G38" s="10"/>
      <c r="H38" s="11"/>
      <c r="I38" s="15"/>
      <c r="J38" s="10"/>
      <c r="K38" s="15"/>
    </row>
    <row r="39" spans="1:11" x14ac:dyDescent="0.25">
      <c r="C39" s="41"/>
    </row>
  </sheetData>
  <mergeCells count="2">
    <mergeCell ref="E1:G1"/>
    <mergeCell ref="I1:K1"/>
  </mergeCells>
  <printOptions horizontalCentered="1"/>
  <pageMargins left="0.75" right="0.75" top="0.75" bottom="0.25" header="0" footer="0"/>
  <pageSetup scale="65" pageOrder="overThenDown" orientation="portrait" r:id="rId1"/>
  <headerFooter>
    <oddHeader>&amp;C&amp;"Arial,Bold Italic"&amp;12&amp;K000000Association Management Company Institute
Statement of Activities
For the Nine Months Ended 9/30/2019&amp;R&amp;G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3"/>
  <sheetViews>
    <sheetView view="pageLayout" zoomScaleNormal="100" workbookViewId="0">
      <selection activeCell="A15" sqref="A15"/>
    </sheetView>
  </sheetViews>
  <sheetFormatPr defaultRowHeight="12.5" x14ac:dyDescent="0.25"/>
  <cols>
    <col min="1" max="1" width="38.726562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5">
      <c r="A6" s="14" t="s">
        <v>66</v>
      </c>
      <c r="B6" s="9" t="s">
        <v>67</v>
      </c>
      <c r="C6" s="15">
        <v>1715</v>
      </c>
      <c r="D6" s="11" t="s">
        <v>1</v>
      </c>
      <c r="E6" s="52">
        <f>C6+'[1]AMCI 3_Membership-F'!E6</f>
        <v>559000.99000000011</v>
      </c>
      <c r="F6" s="52">
        <v>522725</v>
      </c>
      <c r="G6" s="23">
        <f>+E6/F6</f>
        <v>1.0693978478167299</v>
      </c>
      <c r="H6" s="11" t="s">
        <v>1</v>
      </c>
      <c r="I6" s="52">
        <v>522725</v>
      </c>
      <c r="J6" s="23">
        <f>+E6/I6</f>
        <v>1.0693978478167299</v>
      </c>
      <c r="K6" s="52">
        <f>'[2]AMCI 3_Membership-F'!F8</f>
        <v>570928</v>
      </c>
    </row>
    <row r="7" spans="1:11" x14ac:dyDescent="0.25">
      <c r="A7" s="14" t="s">
        <v>68</v>
      </c>
      <c r="B7" s="9" t="s">
        <v>69</v>
      </c>
      <c r="C7" s="16">
        <v>0</v>
      </c>
      <c r="D7" s="36" t="s">
        <v>1</v>
      </c>
      <c r="E7" s="16">
        <f>C7+'[1]AMCI 3_Membership-F'!E7</f>
        <v>80100</v>
      </c>
      <c r="F7" s="47">
        <v>84200</v>
      </c>
      <c r="G7" s="23">
        <f t="shared" ref="G7:G16" si="0">+E7/F7</f>
        <v>0.95130641330166266</v>
      </c>
      <c r="H7" s="36" t="s">
        <v>1</v>
      </c>
      <c r="I7" s="47">
        <v>84200</v>
      </c>
      <c r="J7" s="23">
        <f t="shared" ref="J7:J10" si="1">+E7/I7</f>
        <v>0.95130641330166266</v>
      </c>
      <c r="K7" s="16">
        <f>'[2]AMCI 3_Membership-F'!F9</f>
        <v>93092</v>
      </c>
    </row>
    <row r="8" spans="1:11" x14ac:dyDescent="0.25">
      <c r="A8" s="14" t="s">
        <v>70</v>
      </c>
      <c r="B8" s="9" t="s">
        <v>71</v>
      </c>
      <c r="C8" s="16">
        <v>310</v>
      </c>
      <c r="D8" s="36" t="s">
        <v>1</v>
      </c>
      <c r="E8" s="16">
        <f>C8+'[1]AMCI 3_Membership-F'!E8</f>
        <v>10760</v>
      </c>
      <c r="F8" s="47">
        <v>4750</v>
      </c>
      <c r="G8" s="23">
        <f t="shared" si="0"/>
        <v>2.2652631578947369</v>
      </c>
      <c r="H8" s="36" t="s">
        <v>1</v>
      </c>
      <c r="I8" s="47">
        <v>4750</v>
      </c>
      <c r="J8" s="23">
        <f t="shared" si="1"/>
        <v>2.2652631578947369</v>
      </c>
      <c r="K8" s="16">
        <f>'[2]AMCI 3_Membership-F'!F10</f>
        <v>6244</v>
      </c>
    </row>
    <row r="9" spans="1:11" x14ac:dyDescent="0.25">
      <c r="A9" s="14" t="s">
        <v>72</v>
      </c>
      <c r="B9" s="9"/>
      <c r="C9" s="16">
        <v>1150</v>
      </c>
      <c r="D9" s="36" t="s">
        <v>1</v>
      </c>
      <c r="E9" s="16">
        <f>C9+'[1]AMCI 3_Membership-F'!E9</f>
        <v>128350</v>
      </c>
      <c r="F9" s="47">
        <v>121800</v>
      </c>
      <c r="G9" s="23">
        <f t="shared" si="0"/>
        <v>1.0537766830870279</v>
      </c>
      <c r="H9" s="36" t="s">
        <v>1</v>
      </c>
      <c r="I9" s="47">
        <f>70600+51200</f>
        <v>121800</v>
      </c>
      <c r="J9" s="23">
        <f t="shared" si="1"/>
        <v>1.0537766830870279</v>
      </c>
      <c r="K9" s="47">
        <f>SUM('[2]AMCI 3_Membership-F'!$F$12:$F$14)</f>
        <v>157758</v>
      </c>
    </row>
    <row r="10" spans="1:11" x14ac:dyDescent="0.25">
      <c r="A10" s="14" t="s">
        <v>73</v>
      </c>
      <c r="B10" s="9" t="s">
        <v>74</v>
      </c>
      <c r="C10" s="16">
        <v>0</v>
      </c>
      <c r="D10" s="36" t="s">
        <v>1</v>
      </c>
      <c r="E10" s="16">
        <f>C10+'[1]AMCI 3_Membership-F'!E10</f>
        <v>327885</v>
      </c>
      <c r="F10" s="47">
        <v>295495</v>
      </c>
      <c r="G10" s="23">
        <f t="shared" si="0"/>
        <v>1.1096126838017564</v>
      </c>
      <c r="H10" s="36" t="s">
        <v>1</v>
      </c>
      <c r="I10" s="47">
        <v>295495</v>
      </c>
      <c r="J10" s="23">
        <f t="shared" si="1"/>
        <v>1.1096126838017564</v>
      </c>
      <c r="K10" s="47">
        <f>'[2]AMCI 3_Membership-F'!$F$15</f>
        <v>321000</v>
      </c>
    </row>
    <row r="11" spans="1:11" x14ac:dyDescent="0.25">
      <c r="A11" s="14"/>
      <c r="B11" s="9"/>
      <c r="C11" s="16"/>
      <c r="D11" s="36" t="s">
        <v>1</v>
      </c>
      <c r="E11" s="47"/>
      <c r="F11" s="47"/>
      <c r="G11" s="23"/>
      <c r="H11" s="36" t="s">
        <v>1</v>
      </c>
      <c r="I11" s="47"/>
      <c r="J11" s="23"/>
      <c r="K11" s="47"/>
    </row>
    <row r="12" spans="1:11" ht="13" x14ac:dyDescent="0.3">
      <c r="A12" s="37" t="s">
        <v>384</v>
      </c>
      <c r="B12" s="9"/>
      <c r="C12" s="16"/>
      <c r="D12" s="36"/>
      <c r="E12" s="47"/>
      <c r="F12" s="47"/>
      <c r="G12" s="23"/>
      <c r="H12" s="36"/>
      <c r="I12" s="47"/>
      <c r="J12" s="23"/>
      <c r="K12" s="47"/>
    </row>
    <row r="13" spans="1:11" x14ac:dyDescent="0.25">
      <c r="A13" s="33" t="s">
        <v>385</v>
      </c>
      <c r="B13" s="9"/>
      <c r="C13" s="16">
        <v>0</v>
      </c>
      <c r="D13" s="36"/>
      <c r="E13" s="16">
        <f>C13+'[1]AMCI 3_Membership-F'!E13</f>
        <v>0</v>
      </c>
      <c r="F13" s="47">
        <v>30000</v>
      </c>
      <c r="G13" s="23">
        <v>0</v>
      </c>
      <c r="H13" s="36"/>
      <c r="I13" s="47">
        <v>30000</v>
      </c>
      <c r="J13" s="23">
        <f t="shared" ref="J13" si="2">+E13/I13</f>
        <v>0</v>
      </c>
      <c r="K13" s="47">
        <f>'[2]AMCI 3_Membership-F'!$F$18</f>
        <v>25000</v>
      </c>
    </row>
    <row r="14" spans="1:11" x14ac:dyDescent="0.25">
      <c r="A14" s="14"/>
      <c r="B14" s="9"/>
      <c r="C14" s="16"/>
      <c r="D14" s="36"/>
      <c r="E14" s="47"/>
      <c r="F14" s="47"/>
      <c r="G14" s="23"/>
      <c r="H14" s="36"/>
      <c r="I14" s="47"/>
      <c r="J14" s="23"/>
      <c r="K14" s="47"/>
    </row>
    <row r="15" spans="1:11" ht="13" x14ac:dyDescent="0.3">
      <c r="A15" s="12" t="s">
        <v>75</v>
      </c>
      <c r="B15" s="12"/>
      <c r="C15" s="38"/>
      <c r="D15" s="39" t="s">
        <v>1</v>
      </c>
      <c r="E15" s="48"/>
      <c r="F15" s="48"/>
      <c r="G15" s="23"/>
      <c r="H15" s="39" t="s">
        <v>1</v>
      </c>
      <c r="I15" s="48"/>
      <c r="J15" s="23"/>
      <c r="K15" s="48"/>
    </row>
    <row r="16" spans="1:11" x14ac:dyDescent="0.25">
      <c r="A16" s="14" t="s">
        <v>76</v>
      </c>
      <c r="B16" s="9" t="s">
        <v>77</v>
      </c>
      <c r="C16" s="16">
        <v>0</v>
      </c>
      <c r="D16" s="36" t="s">
        <v>1</v>
      </c>
      <c r="E16" s="16">
        <f>C16+'[1]AMCI 3_Membership-F'!E16</f>
        <v>21002.880000000001</v>
      </c>
      <c r="F16" s="47">
        <v>21482</v>
      </c>
      <c r="G16" s="23">
        <f t="shared" si="0"/>
        <v>0.9776966762871242</v>
      </c>
      <c r="H16" s="36" t="s">
        <v>1</v>
      </c>
      <c r="I16" s="47">
        <v>21482</v>
      </c>
      <c r="J16" s="23">
        <f t="shared" ref="J16" si="3">+E16/I16</f>
        <v>0.9776966762871242</v>
      </c>
      <c r="K16" s="47">
        <f>'[2]AMCI 3_Membership-F'!$F$21</f>
        <v>16410</v>
      </c>
    </row>
    <row r="17" spans="1:11" x14ac:dyDescent="0.25">
      <c r="A17" s="9"/>
      <c r="B17" s="9"/>
      <c r="C17" s="24"/>
      <c r="D17" s="36" t="s">
        <v>1</v>
      </c>
      <c r="E17" s="49"/>
      <c r="F17" s="49"/>
      <c r="G17" s="24"/>
      <c r="H17" s="36" t="s">
        <v>1</v>
      </c>
      <c r="I17" s="49"/>
      <c r="J17" s="24"/>
      <c r="K17" s="49"/>
    </row>
    <row r="18" spans="1:11" ht="13" x14ac:dyDescent="0.3">
      <c r="A18" s="20" t="s">
        <v>50</v>
      </c>
      <c r="B18" s="20"/>
      <c r="C18" s="50">
        <f>SUM(C6:C17)</f>
        <v>3175</v>
      </c>
      <c r="D18" s="53" t="s">
        <v>1</v>
      </c>
      <c r="E18" s="50">
        <f>SUM(E6:E17)</f>
        <v>1127098.8700000001</v>
      </c>
      <c r="F18" s="50">
        <f>SUM(F6:F17)</f>
        <v>1080452</v>
      </c>
      <c r="G18" s="30">
        <f>+E18/F18</f>
        <v>1.0431734773964971</v>
      </c>
      <c r="H18" s="22" t="s">
        <v>1</v>
      </c>
      <c r="I18" s="57">
        <f>SUM(I6:I17)</f>
        <v>1080452</v>
      </c>
      <c r="J18" s="30">
        <f>+F18/I18</f>
        <v>1</v>
      </c>
      <c r="K18" s="57">
        <f>SUM(K6:K17)</f>
        <v>1190432</v>
      </c>
    </row>
    <row r="19" spans="1:11" x14ac:dyDescent="0.25">
      <c r="A19" s="9"/>
      <c r="B19" s="9"/>
      <c r="C19" s="15"/>
      <c r="D19" s="11" t="s">
        <v>1</v>
      </c>
      <c r="E19" s="47"/>
      <c r="F19" s="47"/>
      <c r="G19" s="10"/>
      <c r="H19" s="11" t="s">
        <v>1</v>
      </c>
      <c r="I19" s="47"/>
      <c r="J19" s="10"/>
      <c r="K19" s="47"/>
    </row>
    <row r="20" spans="1:11" ht="13" x14ac:dyDescent="0.3">
      <c r="A20" s="20" t="s">
        <v>63</v>
      </c>
      <c r="B20" s="20"/>
      <c r="C20" s="21"/>
      <c r="D20" s="22" t="s">
        <v>1</v>
      </c>
      <c r="E20" s="50"/>
      <c r="F20" s="50"/>
      <c r="G20" s="21"/>
      <c r="H20" s="22" t="s">
        <v>1</v>
      </c>
      <c r="I20" s="50"/>
      <c r="J20" s="21"/>
      <c r="K20" s="50"/>
    </row>
    <row r="21" spans="1:11" x14ac:dyDescent="0.25">
      <c r="A21" s="9"/>
      <c r="B21" s="9"/>
      <c r="C21" s="10"/>
      <c r="D21" s="11" t="s">
        <v>1</v>
      </c>
      <c r="E21" s="47"/>
      <c r="F21" s="47"/>
      <c r="G21" s="10"/>
      <c r="H21" s="11" t="s">
        <v>1</v>
      </c>
      <c r="I21" s="47"/>
      <c r="J21" s="10"/>
      <c r="K21" s="47"/>
    </row>
    <row r="22" spans="1:11" ht="13" x14ac:dyDescent="0.3">
      <c r="A22" s="12" t="s">
        <v>78</v>
      </c>
      <c r="B22" s="12"/>
      <c r="C22" s="13"/>
      <c r="D22" s="1" t="s">
        <v>1</v>
      </c>
      <c r="E22" s="48"/>
      <c r="F22" s="48"/>
      <c r="G22" s="13"/>
      <c r="H22" s="1" t="s">
        <v>1</v>
      </c>
      <c r="I22" s="48"/>
      <c r="J22" s="13"/>
      <c r="K22" s="48"/>
    </row>
    <row r="23" spans="1:11" x14ac:dyDescent="0.25">
      <c r="A23" s="14" t="s">
        <v>79</v>
      </c>
      <c r="B23" s="9" t="s">
        <v>80</v>
      </c>
      <c r="C23" s="52">
        <v>0</v>
      </c>
      <c r="D23" s="54" t="s">
        <v>1</v>
      </c>
      <c r="E23" s="52">
        <f>C23+'[1]AMCI 3_Membership-F'!E23</f>
        <v>1256.4100000000001</v>
      </c>
      <c r="F23" s="52">
        <v>900</v>
      </c>
      <c r="G23" s="23">
        <f t="shared" ref="G23:G36" si="4">+E23/F23</f>
        <v>1.3960111111111111</v>
      </c>
      <c r="H23" s="11" t="s">
        <v>1</v>
      </c>
      <c r="I23" s="52">
        <v>1200</v>
      </c>
      <c r="J23" s="23">
        <f t="shared" ref="J23:J29" si="5">+E23/I23</f>
        <v>1.0470083333333333</v>
      </c>
      <c r="K23" s="52">
        <f>'[2]AMCI 3_Membership-F'!F29</f>
        <v>440</v>
      </c>
    </row>
    <row r="24" spans="1:11" x14ac:dyDescent="0.25">
      <c r="A24" s="14" t="s">
        <v>81</v>
      </c>
      <c r="B24" s="9" t="s">
        <v>82</v>
      </c>
      <c r="C24" s="47">
        <v>1210.3900000000001</v>
      </c>
      <c r="D24" s="55" t="s">
        <v>1</v>
      </c>
      <c r="E24" s="16">
        <f>C24+'[1]AMCI 3_Membership-F'!E24</f>
        <v>2883.74</v>
      </c>
      <c r="F24" s="47">
        <v>1600</v>
      </c>
      <c r="G24" s="23">
        <f t="shared" si="4"/>
        <v>1.8023374999999999</v>
      </c>
      <c r="H24" s="11" t="s">
        <v>1</v>
      </c>
      <c r="I24" s="47">
        <v>2000</v>
      </c>
      <c r="J24" s="23">
        <f t="shared" si="5"/>
        <v>1.44187</v>
      </c>
      <c r="K24" s="16">
        <f>'[2]AMCI 3_Membership-F'!F30</f>
        <v>1730</v>
      </c>
    </row>
    <row r="25" spans="1:11" x14ac:dyDescent="0.25">
      <c r="A25" s="14" t="s">
        <v>83</v>
      </c>
      <c r="B25" s="9" t="s">
        <v>84</v>
      </c>
      <c r="C25" s="47">
        <v>0</v>
      </c>
      <c r="D25" s="55" t="s">
        <v>1</v>
      </c>
      <c r="E25" s="16">
        <f>C25+'[1]AMCI 3_Membership-F'!E25</f>
        <v>0</v>
      </c>
      <c r="F25" s="47">
        <v>0</v>
      </c>
      <c r="G25" s="23">
        <v>0</v>
      </c>
      <c r="H25" s="11" t="s">
        <v>1</v>
      </c>
      <c r="I25" s="47">
        <v>0</v>
      </c>
      <c r="J25" s="23">
        <v>0</v>
      </c>
      <c r="K25" s="16">
        <f>'[2]AMCI 3_Membership-F'!F31</f>
        <v>0</v>
      </c>
    </row>
    <row r="26" spans="1:11" x14ac:dyDescent="0.25">
      <c r="A26" s="14" t="s">
        <v>85</v>
      </c>
      <c r="B26" s="9" t="s">
        <v>86</v>
      </c>
      <c r="C26" s="47">
        <f>65.84+63.85</f>
        <v>129.69</v>
      </c>
      <c r="D26" s="55" t="s">
        <v>1</v>
      </c>
      <c r="E26" s="16">
        <f>C26+'[1]AMCI 3_Membership-F'!E26</f>
        <v>1150.52</v>
      </c>
      <c r="F26" s="47">
        <v>200</v>
      </c>
      <c r="G26" s="23">
        <f t="shared" si="4"/>
        <v>5.7526000000000002</v>
      </c>
      <c r="H26" s="11" t="s">
        <v>1</v>
      </c>
      <c r="I26" s="47">
        <v>250</v>
      </c>
      <c r="J26" s="23">
        <f t="shared" si="5"/>
        <v>4.6020799999999999</v>
      </c>
      <c r="K26" s="16">
        <f>'[2]AMCI 3_Membership-F'!F32</f>
        <v>160</v>
      </c>
    </row>
    <row r="27" spans="1:11" x14ac:dyDescent="0.25">
      <c r="A27" s="14" t="s">
        <v>87</v>
      </c>
      <c r="B27" s="9" t="s">
        <v>88</v>
      </c>
      <c r="C27" s="47">
        <v>0</v>
      </c>
      <c r="D27" s="55" t="s">
        <v>1</v>
      </c>
      <c r="E27" s="16">
        <f>C27+'[1]AMCI 3_Membership-F'!E27</f>
        <v>0</v>
      </c>
      <c r="F27" s="47">
        <v>200</v>
      </c>
      <c r="G27" s="23">
        <f t="shared" si="4"/>
        <v>0</v>
      </c>
      <c r="H27" s="11" t="s">
        <v>1</v>
      </c>
      <c r="I27" s="47">
        <v>200</v>
      </c>
      <c r="J27" s="23">
        <f t="shared" si="5"/>
        <v>0</v>
      </c>
      <c r="K27" s="16">
        <f>'[2]AMCI 3_Membership-F'!F33</f>
        <v>0</v>
      </c>
    </row>
    <row r="28" spans="1:11" x14ac:dyDescent="0.25">
      <c r="A28" s="14" t="s">
        <v>89</v>
      </c>
      <c r="B28" s="9" t="s">
        <v>90</v>
      </c>
      <c r="C28" s="47">
        <v>0</v>
      </c>
      <c r="D28" s="55" t="s">
        <v>1</v>
      </c>
      <c r="E28" s="16">
        <f>C28+'[1]AMCI 3_Membership-F'!E28</f>
        <v>0</v>
      </c>
      <c r="F28" s="47">
        <v>20</v>
      </c>
      <c r="G28" s="23">
        <v>0</v>
      </c>
      <c r="H28" s="11" t="s">
        <v>1</v>
      </c>
      <c r="I28" s="47">
        <v>20</v>
      </c>
      <c r="J28" s="23">
        <f t="shared" si="5"/>
        <v>0</v>
      </c>
      <c r="K28" s="16">
        <f>'[2]AMCI 3_Membership-F'!F34</f>
        <v>14</v>
      </c>
    </row>
    <row r="29" spans="1:11" x14ac:dyDescent="0.25">
      <c r="A29" s="14" t="s">
        <v>91</v>
      </c>
      <c r="B29" s="9" t="s">
        <v>92</v>
      </c>
      <c r="C29" s="47">
        <v>4.0199999999999996</v>
      </c>
      <c r="D29" s="55" t="s">
        <v>1</v>
      </c>
      <c r="E29" s="16">
        <f>C29+'[1]AMCI 3_Membership-F'!E29</f>
        <v>2163.1000000000004</v>
      </c>
      <c r="F29" s="47">
        <v>1800</v>
      </c>
      <c r="G29" s="23">
        <f t="shared" si="4"/>
        <v>1.2017222222222224</v>
      </c>
      <c r="H29" s="11" t="s">
        <v>1</v>
      </c>
      <c r="I29" s="47">
        <v>2400</v>
      </c>
      <c r="J29" s="23">
        <f t="shared" si="5"/>
        <v>0.90129166666666682</v>
      </c>
      <c r="K29" s="16">
        <f>'[2]AMCI 3_Membership-F'!F35</f>
        <v>2106</v>
      </c>
    </row>
    <row r="30" spans="1:11" x14ac:dyDescent="0.25">
      <c r="A30" s="14"/>
      <c r="B30" s="9"/>
      <c r="C30" s="47"/>
      <c r="D30" s="55" t="s">
        <v>1</v>
      </c>
      <c r="E30" s="47"/>
      <c r="F30" s="47"/>
      <c r="G30" s="23"/>
      <c r="H30" s="11" t="s">
        <v>1</v>
      </c>
      <c r="I30" s="47"/>
      <c r="J30" s="23"/>
      <c r="K30" s="47"/>
    </row>
    <row r="31" spans="1:11" ht="13" x14ac:dyDescent="0.3">
      <c r="A31" s="12" t="s">
        <v>384</v>
      </c>
      <c r="B31" s="9"/>
      <c r="C31" s="51"/>
      <c r="D31" s="51"/>
      <c r="E31" s="51"/>
      <c r="F31" s="51"/>
      <c r="I31" s="51"/>
      <c r="K31" s="51"/>
    </row>
    <row r="32" spans="1:11" x14ac:dyDescent="0.25">
      <c r="A32" s="14" t="s">
        <v>91</v>
      </c>
      <c r="B32" s="9"/>
      <c r="C32" s="47">
        <v>0</v>
      </c>
      <c r="D32" s="55"/>
      <c r="E32" s="16">
        <f>C32+'[1]AMCI 3_Membership-F'!E32</f>
        <v>0</v>
      </c>
      <c r="F32" s="47">
        <v>2000</v>
      </c>
      <c r="G32" s="23">
        <f>+E32/F32</f>
        <v>0</v>
      </c>
      <c r="H32" s="11"/>
      <c r="I32" s="47">
        <v>2000</v>
      </c>
      <c r="J32" s="23">
        <f>+E32/I32</f>
        <v>0</v>
      </c>
      <c r="K32" s="52">
        <f>'[2]AMCI 3_Membership-F'!F38</f>
        <v>7343</v>
      </c>
    </row>
    <row r="33" spans="1:11" x14ac:dyDescent="0.25">
      <c r="A33" s="14"/>
      <c r="B33" s="9"/>
      <c r="C33" s="47"/>
      <c r="D33" s="55"/>
      <c r="E33" s="47"/>
      <c r="F33" s="47"/>
      <c r="G33" s="23"/>
      <c r="H33" s="11"/>
      <c r="I33" s="47"/>
      <c r="J33" s="23"/>
      <c r="K33" s="47"/>
    </row>
    <row r="34" spans="1:11" ht="13" x14ac:dyDescent="0.3">
      <c r="A34" s="12" t="s">
        <v>75</v>
      </c>
      <c r="B34" s="12"/>
      <c r="C34" s="47"/>
      <c r="D34" s="56" t="s">
        <v>1</v>
      </c>
      <c r="E34" s="48"/>
      <c r="F34" s="48"/>
      <c r="G34" s="23"/>
      <c r="H34" s="1" t="s">
        <v>1</v>
      </c>
      <c r="I34" s="48"/>
      <c r="J34" s="23"/>
      <c r="K34" s="48"/>
    </row>
    <row r="35" spans="1:11" x14ac:dyDescent="0.25">
      <c r="A35" s="14" t="s">
        <v>93</v>
      </c>
      <c r="B35" s="9" t="s">
        <v>94</v>
      </c>
      <c r="C35" s="47">
        <v>0</v>
      </c>
      <c r="D35" s="55" t="s">
        <v>1</v>
      </c>
      <c r="E35" s="16">
        <f>C35+'[1]AMCI 3_Membership-F'!E35</f>
        <v>0</v>
      </c>
      <c r="F35" s="47">
        <v>0</v>
      </c>
      <c r="G35" s="23">
        <v>0</v>
      </c>
      <c r="H35" s="11" t="s">
        <v>1</v>
      </c>
      <c r="I35" s="47">
        <v>0</v>
      </c>
      <c r="J35" s="23" t="e">
        <f t="shared" ref="J35:J36" si="6">+E35/I35</f>
        <v>#DIV/0!</v>
      </c>
      <c r="K35" s="52">
        <f>'[2]AMCI 3_Membership-F'!F41</f>
        <v>0</v>
      </c>
    </row>
    <row r="36" spans="1:11" x14ac:dyDescent="0.25">
      <c r="A36" s="40" t="s">
        <v>386</v>
      </c>
      <c r="B36" s="9" t="s">
        <v>95</v>
      </c>
      <c r="C36" s="47">
        <v>0</v>
      </c>
      <c r="D36" s="55" t="s">
        <v>1</v>
      </c>
      <c r="E36" s="16">
        <f>C36+'[1]AMCI 3_Membership-F'!E36</f>
        <v>10266.44</v>
      </c>
      <c r="F36" s="47">
        <v>10750</v>
      </c>
      <c r="G36" s="23">
        <f t="shared" si="4"/>
        <v>0.95501767441860475</v>
      </c>
      <c r="H36" s="11" t="s">
        <v>1</v>
      </c>
      <c r="I36" s="47">
        <v>10750</v>
      </c>
      <c r="J36" s="23">
        <f t="shared" si="6"/>
        <v>0.95501767441860475</v>
      </c>
      <c r="K36" s="16">
        <f>'[2]AMCI 3_Membership-F'!F42</f>
        <v>0</v>
      </c>
    </row>
    <row r="37" spans="1:11" x14ac:dyDescent="0.25">
      <c r="A37" s="14" t="s">
        <v>91</v>
      </c>
      <c r="B37" s="9" t="s">
        <v>96</v>
      </c>
      <c r="C37" s="47">
        <v>0</v>
      </c>
      <c r="D37" s="55" t="s">
        <v>1</v>
      </c>
      <c r="E37" s="16">
        <f>C37+'[1]AMCI 3_Membership-F'!E37</f>
        <v>809.42000000000007</v>
      </c>
      <c r="F37" s="47">
        <v>0</v>
      </c>
      <c r="G37" s="23">
        <v>0</v>
      </c>
      <c r="H37" s="11" t="s">
        <v>1</v>
      </c>
      <c r="I37" s="47">
        <v>0</v>
      </c>
      <c r="J37" s="23">
        <v>0</v>
      </c>
      <c r="K37" s="16">
        <f>'[2]AMCI 3_Membership-F'!F43</f>
        <v>0</v>
      </c>
    </row>
    <row r="38" spans="1:11" x14ac:dyDescent="0.25">
      <c r="A38" s="9"/>
      <c r="B38" s="9"/>
      <c r="C38" s="17"/>
      <c r="D38" s="11" t="s">
        <v>1</v>
      </c>
      <c r="E38" s="49"/>
      <c r="F38" s="49"/>
      <c r="G38" s="17"/>
      <c r="H38" s="11" t="s">
        <v>1</v>
      </c>
      <c r="I38" s="59"/>
      <c r="J38" s="17"/>
      <c r="K38" s="49"/>
    </row>
    <row r="39" spans="1:11" ht="13" x14ac:dyDescent="0.3">
      <c r="A39" s="20" t="s">
        <v>58</v>
      </c>
      <c r="B39" s="20"/>
      <c r="C39" s="57">
        <f>SUM(C23:C38)</f>
        <v>1344.1000000000001</v>
      </c>
      <c r="D39" s="58" t="s">
        <v>1</v>
      </c>
      <c r="E39" s="57">
        <f>SUM(E23:E38)</f>
        <v>18529.629999999997</v>
      </c>
      <c r="F39" s="57">
        <f>SUM(F23:F38)</f>
        <v>17470</v>
      </c>
      <c r="G39" s="26">
        <f>+E39/F39</f>
        <v>1.0606542644533485</v>
      </c>
      <c r="H39" s="22" t="s">
        <v>1</v>
      </c>
      <c r="I39" s="57">
        <f>SUM(I23:I38)</f>
        <v>18820</v>
      </c>
      <c r="J39" s="26">
        <f>+E39/I39</f>
        <v>0.98457120085015926</v>
      </c>
      <c r="K39" s="57">
        <f>SUM(K22:K37)</f>
        <v>11793</v>
      </c>
    </row>
    <row r="40" spans="1:11" x14ac:dyDescent="0.25">
      <c r="A40" s="9"/>
      <c r="B40" s="9"/>
      <c r="C40" s="80"/>
      <c r="D40" s="54" t="s">
        <v>1</v>
      </c>
      <c r="E40" s="80"/>
      <c r="F40" s="80"/>
      <c r="G40" s="70"/>
      <c r="H40" s="11" t="s">
        <v>1</v>
      </c>
      <c r="I40" s="79"/>
      <c r="J40" s="70"/>
      <c r="K40" s="79"/>
    </row>
    <row r="41" spans="1:11" ht="13.5" thickBot="1" x14ac:dyDescent="0.35">
      <c r="A41" s="27" t="s">
        <v>377</v>
      </c>
      <c r="B41" s="27"/>
      <c r="C41" s="81">
        <f>+C18-C39</f>
        <v>1830.8999999999999</v>
      </c>
      <c r="D41" s="60" t="s">
        <v>1</v>
      </c>
      <c r="E41" s="81">
        <f>+E18-E39</f>
        <v>1108569.2400000002</v>
      </c>
      <c r="F41" s="81">
        <f>-F39+F18</f>
        <v>1062982</v>
      </c>
      <c r="G41" s="77">
        <f>+E41/F41</f>
        <v>1.0428861824565234</v>
      </c>
      <c r="H41" s="28" t="s">
        <v>1</v>
      </c>
      <c r="I41" s="81">
        <f>-I39+I18</f>
        <v>1061632</v>
      </c>
      <c r="J41" s="77">
        <f>+E41/I41</f>
        <v>1.044212344767302</v>
      </c>
      <c r="K41" s="81">
        <f>+K18-K39</f>
        <v>1178639</v>
      </c>
    </row>
    <row r="42" spans="1:11" ht="13" thickTop="1" x14ac:dyDescent="0.25">
      <c r="A42" s="9"/>
      <c r="B42" s="9"/>
      <c r="C42" s="70"/>
      <c r="D42" s="11" t="s">
        <v>1</v>
      </c>
      <c r="E42" s="70"/>
      <c r="F42" s="70"/>
      <c r="G42" s="70"/>
      <c r="H42" s="11" t="s">
        <v>1</v>
      </c>
      <c r="I42" s="70"/>
      <c r="J42" s="70"/>
      <c r="K42" s="70"/>
    </row>
    <row r="43" spans="1:11" x14ac:dyDescent="0.25">
      <c r="A43" s="9"/>
      <c r="B43" s="9"/>
      <c r="C43" s="70"/>
      <c r="D43" s="71" t="s">
        <v>1</v>
      </c>
      <c r="E43" s="70"/>
      <c r="F43" s="70"/>
      <c r="G43" s="70"/>
      <c r="H43" s="71" t="s">
        <v>1</v>
      </c>
      <c r="I43" s="70"/>
      <c r="J43" s="70"/>
      <c r="K43" s="70"/>
    </row>
  </sheetData>
  <mergeCells count="2">
    <mergeCell ref="E1:G1"/>
    <mergeCell ref="I1:K1"/>
  </mergeCells>
  <printOptions horizontalCentered="1"/>
  <pageMargins left="0.75" right="0.75" top="0.75" bottom="0.25" header="0" footer="0"/>
  <pageSetup scale="63" pageOrder="overThenDown" orientation="portrait" r:id="rId1"/>
  <headerFooter>
    <oddHeader>&amp;C&amp;"Arial,Bold Italic"&amp;12&amp;K000000Association Management Company Institute
Membership
For the Nine Months Ended 9/30/2019&amp;R&amp;G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tabSelected="1" view="pageLayout" topLeftCell="A16" zoomScaleNormal="100" workbookViewId="0">
      <selection activeCell="E22" sqref="E22"/>
    </sheetView>
  </sheetViews>
  <sheetFormatPr defaultRowHeight="12.5" x14ac:dyDescent="0.25"/>
  <cols>
    <col min="1" max="1" width="39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50"/>
      <c r="J4" s="21"/>
      <c r="K4" s="50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47"/>
      <c r="J5" s="10"/>
      <c r="K5" s="47"/>
    </row>
    <row r="6" spans="1:11" ht="13" x14ac:dyDescent="0.3">
      <c r="A6" s="12" t="s">
        <v>97</v>
      </c>
      <c r="B6" s="12"/>
      <c r="C6" s="13"/>
      <c r="D6" s="1" t="s">
        <v>1</v>
      </c>
      <c r="E6" s="13"/>
      <c r="F6" s="13"/>
      <c r="G6" s="13"/>
      <c r="H6" s="1" t="s">
        <v>1</v>
      </c>
      <c r="I6" s="48"/>
      <c r="J6" s="13"/>
      <c r="K6" s="48"/>
    </row>
    <row r="7" spans="1:11" x14ac:dyDescent="0.25">
      <c r="A7" s="14" t="s">
        <v>98</v>
      </c>
      <c r="B7" s="9" t="s">
        <v>99</v>
      </c>
      <c r="C7" s="52">
        <v>0</v>
      </c>
      <c r="D7" s="54" t="s">
        <v>1</v>
      </c>
      <c r="E7" s="52">
        <f>C7+'[1]AMCI 4_Meetings-F'!E7</f>
        <v>0</v>
      </c>
      <c r="F7" s="52">
        <v>0</v>
      </c>
      <c r="G7" s="23">
        <v>0</v>
      </c>
      <c r="H7" s="11" t="s">
        <v>1</v>
      </c>
      <c r="I7" s="52">
        <v>0</v>
      </c>
      <c r="J7" s="23">
        <v>0</v>
      </c>
      <c r="K7" s="52">
        <f>'[2]AMCI 4_Meetings-F'!$E$10</f>
        <v>0</v>
      </c>
    </row>
    <row r="8" spans="1:11" x14ac:dyDescent="0.25">
      <c r="A8" s="14" t="s">
        <v>100</v>
      </c>
      <c r="B8" s="9" t="s">
        <v>101</v>
      </c>
      <c r="C8" s="47">
        <v>0</v>
      </c>
      <c r="D8" s="55" t="s">
        <v>1</v>
      </c>
      <c r="E8" s="47">
        <f>C8+'[1]AMCI 4_Meetings-F'!E8</f>
        <v>0</v>
      </c>
      <c r="F8" s="47">
        <v>0</v>
      </c>
      <c r="G8" s="23">
        <v>0</v>
      </c>
      <c r="H8" s="11" t="s">
        <v>1</v>
      </c>
      <c r="I8" s="47">
        <v>0</v>
      </c>
      <c r="J8" s="23">
        <v>0</v>
      </c>
      <c r="K8" s="47">
        <f>'[2]AMCI 4_Meetings-F'!$E$11</f>
        <v>10400</v>
      </c>
    </row>
    <row r="9" spans="1:11" x14ac:dyDescent="0.25">
      <c r="A9" s="14" t="s">
        <v>102</v>
      </c>
      <c r="B9" s="9" t="s">
        <v>103</v>
      </c>
      <c r="C9" s="47">
        <v>0</v>
      </c>
      <c r="D9" s="55" t="s">
        <v>1</v>
      </c>
      <c r="E9" s="47">
        <f>C9+'[1]AMCI 4_Meetings-F'!E9</f>
        <v>0</v>
      </c>
      <c r="F9" s="47">
        <v>0</v>
      </c>
      <c r="G9" s="23">
        <v>0</v>
      </c>
      <c r="H9" s="11" t="s">
        <v>1</v>
      </c>
      <c r="I9" s="47">
        <v>0</v>
      </c>
      <c r="J9" s="23">
        <v>0</v>
      </c>
      <c r="K9" s="47">
        <f>'[2]AMCI 4_Meetings-F'!$E$12</f>
        <v>0</v>
      </c>
    </row>
    <row r="10" spans="1:11" x14ac:dyDescent="0.25">
      <c r="A10" s="14"/>
      <c r="B10" s="9"/>
      <c r="C10" s="49"/>
      <c r="D10" s="55" t="s">
        <v>1</v>
      </c>
      <c r="E10" s="49"/>
      <c r="F10" s="49"/>
      <c r="G10" s="17"/>
      <c r="H10" s="11" t="s">
        <v>1</v>
      </c>
      <c r="I10" s="49"/>
      <c r="J10" s="17"/>
      <c r="K10" s="49"/>
    </row>
    <row r="11" spans="1:11" ht="13" x14ac:dyDescent="0.3">
      <c r="A11" s="12" t="s">
        <v>104</v>
      </c>
      <c r="B11" s="12"/>
      <c r="C11" s="61">
        <f>SUM(C7:C10)</f>
        <v>0</v>
      </c>
      <c r="D11" s="62" t="s">
        <v>1</v>
      </c>
      <c r="E11" s="61">
        <f>SUM(E7:E10)</f>
        <v>0</v>
      </c>
      <c r="F11" s="61">
        <f>SUM(F7:F10)</f>
        <v>0</v>
      </c>
      <c r="G11" s="13">
        <v>0</v>
      </c>
      <c r="H11" s="1" t="s">
        <v>1</v>
      </c>
      <c r="I11" s="61">
        <f>SUM(I7:I10)</f>
        <v>0</v>
      </c>
      <c r="J11" s="30">
        <v>0</v>
      </c>
      <c r="K11" s="61">
        <f>SUM(K6:K10)</f>
        <v>10400</v>
      </c>
    </row>
    <row r="12" spans="1:11" x14ac:dyDescent="0.25">
      <c r="A12" s="9"/>
      <c r="B12" s="9"/>
      <c r="C12" s="47"/>
      <c r="D12" s="55" t="s">
        <v>1</v>
      </c>
      <c r="E12" s="47"/>
      <c r="F12" s="47"/>
      <c r="G12" s="10"/>
      <c r="H12" s="11" t="s">
        <v>1</v>
      </c>
      <c r="I12" s="47"/>
      <c r="J12" s="10"/>
      <c r="K12" s="47"/>
    </row>
    <row r="13" spans="1:11" ht="13" x14ac:dyDescent="0.3">
      <c r="A13" s="12" t="s">
        <v>105</v>
      </c>
      <c r="B13" s="12"/>
      <c r="C13" s="48"/>
      <c r="D13" s="56" t="s">
        <v>1</v>
      </c>
      <c r="E13" s="48"/>
      <c r="F13" s="48"/>
      <c r="G13" s="13"/>
      <c r="H13" s="1" t="s">
        <v>1</v>
      </c>
      <c r="I13" s="48"/>
      <c r="J13" s="13"/>
      <c r="K13" s="48"/>
    </row>
    <row r="14" spans="1:11" x14ac:dyDescent="0.25">
      <c r="A14" s="14" t="s">
        <v>98</v>
      </c>
      <c r="B14" s="9" t="s">
        <v>106</v>
      </c>
      <c r="C14" s="52">
        <v>26961.94</v>
      </c>
      <c r="D14" s="54" t="s">
        <v>1</v>
      </c>
      <c r="E14" s="52">
        <f>C14+'[1]AMCI 4_Meetings-F'!E14</f>
        <v>26961.94</v>
      </c>
      <c r="F14" s="52">
        <v>15000</v>
      </c>
      <c r="G14" s="23">
        <v>0</v>
      </c>
      <c r="H14" s="11" t="s">
        <v>1</v>
      </c>
      <c r="I14" s="52">
        <v>15000</v>
      </c>
      <c r="J14" s="23">
        <f t="shared" ref="J14:J15" si="0">+E14/I14</f>
        <v>1.7974626666666667</v>
      </c>
      <c r="K14" s="52">
        <f>'[2]AMCI 4_Meetings-F'!$E$18</f>
        <v>0</v>
      </c>
    </row>
    <row r="15" spans="1:11" x14ac:dyDescent="0.25">
      <c r="A15" s="14" t="s">
        <v>100</v>
      </c>
      <c r="B15" s="9" t="s">
        <v>107</v>
      </c>
      <c r="C15" s="47">
        <v>695</v>
      </c>
      <c r="D15" s="55" t="s">
        <v>1</v>
      </c>
      <c r="E15" s="47">
        <f>C15+'[1]AMCI 4_Meetings-F'!E15</f>
        <v>85050</v>
      </c>
      <c r="F15" s="47">
        <v>88655</v>
      </c>
      <c r="G15" s="23">
        <v>0</v>
      </c>
      <c r="H15" s="11" t="s">
        <v>1</v>
      </c>
      <c r="I15" s="47">
        <v>88655</v>
      </c>
      <c r="J15" s="23">
        <f t="shared" si="0"/>
        <v>0.95933675483616265</v>
      </c>
      <c r="K15" s="47">
        <f>'[2]AMCI 4_Meetings-F'!$E$19</f>
        <v>67169</v>
      </c>
    </row>
    <row r="16" spans="1:11" x14ac:dyDescent="0.25">
      <c r="A16" s="14" t="s">
        <v>102</v>
      </c>
      <c r="B16" s="9" t="s">
        <v>108</v>
      </c>
      <c r="C16" s="47">
        <v>10000</v>
      </c>
      <c r="D16" s="55" t="s">
        <v>1</v>
      </c>
      <c r="E16" s="47">
        <f>C16+'[1]AMCI 4_Meetings-F'!E16</f>
        <v>12000</v>
      </c>
      <c r="F16" s="47">
        <v>0</v>
      </c>
      <c r="G16" s="23">
        <v>0</v>
      </c>
      <c r="H16" s="11" t="s">
        <v>1</v>
      </c>
      <c r="I16" s="47">
        <v>0</v>
      </c>
      <c r="J16" s="23">
        <v>0</v>
      </c>
      <c r="K16" s="47">
        <f>'[2]AMCI 4_Meetings-F'!$E$20</f>
        <v>10000</v>
      </c>
    </row>
    <row r="17" spans="1:11" x14ac:dyDescent="0.25">
      <c r="A17" s="9"/>
      <c r="B17" s="9"/>
      <c r="C17" s="49"/>
      <c r="D17" s="55" t="s">
        <v>1</v>
      </c>
      <c r="E17" s="49"/>
      <c r="F17" s="49"/>
      <c r="G17" s="17"/>
      <c r="H17" s="11" t="s">
        <v>1</v>
      </c>
      <c r="I17" s="49"/>
      <c r="J17" s="17"/>
      <c r="K17" s="49"/>
    </row>
    <row r="18" spans="1:11" ht="13" x14ac:dyDescent="0.3">
      <c r="A18" s="12" t="s">
        <v>109</v>
      </c>
      <c r="B18" s="12"/>
      <c r="C18" s="61">
        <f>SUM(C14:C17)</f>
        <v>37656.94</v>
      </c>
      <c r="D18" s="62" t="s">
        <v>1</v>
      </c>
      <c r="E18" s="61">
        <f>SUM(E14:E17)</f>
        <v>124011.94</v>
      </c>
      <c r="F18" s="61">
        <f>SUM(F14:F17)</f>
        <v>103655</v>
      </c>
      <c r="G18" s="30">
        <f>SUM(G14:G17)</f>
        <v>0</v>
      </c>
      <c r="H18" s="1" t="s">
        <v>1</v>
      </c>
      <c r="I18" s="48">
        <f>SUM(I14:I17)</f>
        <v>103655</v>
      </c>
      <c r="J18" s="30">
        <f>+E18/I18</f>
        <v>1.1963912980560514</v>
      </c>
      <c r="K18" s="48">
        <f>SUM(K13:K17)</f>
        <v>77169</v>
      </c>
    </row>
    <row r="19" spans="1:11" x14ac:dyDescent="0.25">
      <c r="A19" s="9"/>
      <c r="B19" s="9"/>
      <c r="C19" s="47"/>
      <c r="D19" s="55" t="s">
        <v>1</v>
      </c>
      <c r="E19" s="47"/>
      <c r="F19" s="47"/>
      <c r="G19" s="10"/>
      <c r="H19" s="11" t="s">
        <v>1</v>
      </c>
      <c r="I19" s="47"/>
      <c r="J19" s="10"/>
      <c r="K19" s="47"/>
    </row>
    <row r="20" spans="1:11" ht="13" x14ac:dyDescent="0.3">
      <c r="A20" s="12" t="s">
        <v>110</v>
      </c>
      <c r="B20" s="12"/>
      <c r="C20" s="48"/>
      <c r="D20" s="56" t="s">
        <v>1</v>
      </c>
      <c r="E20" s="48"/>
      <c r="F20" s="48"/>
      <c r="G20" s="13"/>
      <c r="H20" s="1" t="s">
        <v>1</v>
      </c>
      <c r="I20" s="48"/>
      <c r="J20" s="13"/>
      <c r="K20" s="48"/>
    </row>
    <row r="21" spans="1:11" x14ac:dyDescent="0.25">
      <c r="A21" s="14" t="s">
        <v>111</v>
      </c>
      <c r="B21" s="9" t="s">
        <v>112</v>
      </c>
      <c r="C21" s="52">
        <v>0</v>
      </c>
      <c r="D21" s="54" t="s">
        <v>1</v>
      </c>
      <c r="E21" s="52">
        <f>C21+'[1]AMCI 4_Meetings-F'!E21</f>
        <v>7714.5</v>
      </c>
      <c r="F21" s="52">
        <v>0</v>
      </c>
      <c r="G21" s="23">
        <v>0</v>
      </c>
      <c r="H21" s="11" t="s">
        <v>1</v>
      </c>
      <c r="I21" s="52">
        <v>0</v>
      </c>
      <c r="J21" s="23">
        <v>0</v>
      </c>
      <c r="K21" s="52">
        <f>'[2]AMCI 4_Meetings-F'!$E$26</f>
        <v>0</v>
      </c>
    </row>
    <row r="22" spans="1:11" x14ac:dyDescent="0.25">
      <c r="A22" s="14" t="s">
        <v>98</v>
      </c>
      <c r="B22" s="9" t="s">
        <v>113</v>
      </c>
      <c r="C22" s="47">
        <v>125530.56</v>
      </c>
      <c r="D22" s="55" t="s">
        <v>1</v>
      </c>
      <c r="E22" s="47">
        <f>C22+'[1]AMCI 4_Meetings-F'!E22</f>
        <v>125530.56</v>
      </c>
      <c r="F22" s="47">
        <v>130000</v>
      </c>
      <c r="G22" s="23">
        <f t="shared" ref="G22:G24" si="1">E22/F22</f>
        <v>0.96561969230769229</v>
      </c>
      <c r="H22" s="11" t="s">
        <v>1</v>
      </c>
      <c r="I22" s="47">
        <v>130000</v>
      </c>
      <c r="J22" s="23">
        <f t="shared" ref="J22:J24" si="2">+E22/I22</f>
        <v>0.96561969230769229</v>
      </c>
      <c r="K22" s="47">
        <f>'[2]AMCI 4_Meetings-F'!$E$27</f>
        <v>181406</v>
      </c>
    </row>
    <row r="23" spans="1:11" x14ac:dyDescent="0.25">
      <c r="A23" s="14" t="s">
        <v>100</v>
      </c>
      <c r="B23" s="9" t="s">
        <v>114</v>
      </c>
      <c r="C23" s="16">
        <v>695</v>
      </c>
      <c r="D23" s="55" t="s">
        <v>1</v>
      </c>
      <c r="E23" s="47">
        <f>C23+'[1]AMCI 4_Meetings-F'!E23</f>
        <v>173088</v>
      </c>
      <c r="F23" s="47">
        <v>158000</v>
      </c>
      <c r="G23" s="23">
        <f t="shared" si="1"/>
        <v>1.0954936708860759</v>
      </c>
      <c r="H23" s="11" t="s">
        <v>1</v>
      </c>
      <c r="I23" s="47">
        <v>158000</v>
      </c>
      <c r="J23" s="23">
        <f t="shared" si="2"/>
        <v>1.0954936708860759</v>
      </c>
      <c r="K23" s="47">
        <f>'[2]AMCI 4_Meetings-F'!$E$28</f>
        <v>106598</v>
      </c>
    </row>
    <row r="24" spans="1:11" x14ac:dyDescent="0.25">
      <c r="A24" s="14" t="s">
        <v>102</v>
      </c>
      <c r="B24" s="9" t="s">
        <v>115</v>
      </c>
      <c r="C24" s="47">
        <v>0</v>
      </c>
      <c r="D24" s="55" t="s">
        <v>1</v>
      </c>
      <c r="E24" s="47">
        <f>C24+'[1]AMCI 4_Meetings-F'!E24</f>
        <v>6500</v>
      </c>
      <c r="F24" s="47">
        <v>9500</v>
      </c>
      <c r="G24" s="23">
        <f t="shared" si="1"/>
        <v>0.68421052631578949</v>
      </c>
      <c r="H24" s="11" t="s">
        <v>1</v>
      </c>
      <c r="I24" s="47">
        <v>9500</v>
      </c>
      <c r="J24" s="23">
        <f t="shared" si="2"/>
        <v>0.68421052631578949</v>
      </c>
      <c r="K24" s="47">
        <f>'[2]AMCI 4_Meetings-F'!$E$29</f>
        <v>20735</v>
      </c>
    </row>
    <row r="25" spans="1:11" x14ac:dyDescent="0.25">
      <c r="A25" s="9"/>
      <c r="B25" s="9"/>
      <c r="C25" s="49"/>
      <c r="D25" s="55" t="s">
        <v>1</v>
      </c>
      <c r="E25" s="49"/>
      <c r="F25" s="49"/>
      <c r="G25" s="17"/>
      <c r="H25" s="11" t="s">
        <v>1</v>
      </c>
      <c r="I25" s="49"/>
      <c r="J25" s="17"/>
      <c r="K25" s="49"/>
    </row>
    <row r="26" spans="1:11" ht="13" x14ac:dyDescent="0.3">
      <c r="A26" s="12" t="s">
        <v>116</v>
      </c>
      <c r="B26" s="12"/>
      <c r="C26" s="91">
        <f>SUM(C21:C25)</f>
        <v>126225.56</v>
      </c>
      <c r="D26" s="62" t="s">
        <v>1</v>
      </c>
      <c r="E26" s="61">
        <f>SUM(E21:E25)</f>
        <v>312833.06</v>
      </c>
      <c r="F26" s="61">
        <f>SUM(F21:F25)</f>
        <v>297500</v>
      </c>
      <c r="G26" s="30">
        <v>0</v>
      </c>
      <c r="H26" s="1" t="s">
        <v>1</v>
      </c>
      <c r="I26" s="61">
        <f>SUM(I21:I25)</f>
        <v>297500</v>
      </c>
      <c r="J26" s="30">
        <f>+E26/I26</f>
        <v>1.0515396974789917</v>
      </c>
      <c r="K26" s="61">
        <f>SUM(K21:K25)</f>
        <v>308739</v>
      </c>
    </row>
    <row r="27" spans="1:11" x14ac:dyDescent="0.25">
      <c r="A27" s="9"/>
      <c r="B27" s="9"/>
      <c r="C27" s="47"/>
      <c r="D27" s="55" t="s">
        <v>1</v>
      </c>
      <c r="E27" s="47"/>
      <c r="F27" s="47"/>
      <c r="G27" s="10"/>
      <c r="H27" s="11" t="s">
        <v>1</v>
      </c>
      <c r="I27" s="47"/>
      <c r="J27" s="10"/>
      <c r="K27" s="47"/>
    </row>
    <row r="28" spans="1:11" ht="13" x14ac:dyDescent="0.3">
      <c r="A28" s="12" t="s">
        <v>117</v>
      </c>
      <c r="B28" s="12"/>
      <c r="C28" s="48"/>
      <c r="D28" s="56" t="s">
        <v>1</v>
      </c>
      <c r="E28" s="48"/>
      <c r="F28" s="48"/>
      <c r="G28" s="13"/>
      <c r="H28" s="1" t="s">
        <v>1</v>
      </c>
      <c r="I28" s="48"/>
      <c r="J28" s="13"/>
      <c r="K28" s="48"/>
    </row>
    <row r="29" spans="1:11" x14ac:dyDescent="0.25">
      <c r="A29" s="14" t="s">
        <v>100</v>
      </c>
      <c r="B29" s="9" t="s">
        <v>118</v>
      </c>
      <c r="C29" s="52">
        <v>0</v>
      </c>
      <c r="D29" s="54" t="s">
        <v>1</v>
      </c>
      <c r="E29" s="52">
        <f>C29+'[1]AMCI 4_Meetings-F'!E29</f>
        <v>5544</v>
      </c>
      <c r="F29" s="52">
        <v>5000</v>
      </c>
      <c r="G29" s="23">
        <v>0</v>
      </c>
      <c r="H29" s="11" t="s">
        <v>1</v>
      </c>
      <c r="I29" s="52">
        <v>5000</v>
      </c>
      <c r="J29" s="23">
        <f t="shared" ref="J29" si="3">+E29/I29</f>
        <v>1.1088</v>
      </c>
      <c r="K29" s="52">
        <f>'[2]AMCI 4_Meetings-F'!$E$35</f>
        <v>0</v>
      </c>
    </row>
    <row r="30" spans="1:11" x14ac:dyDescent="0.25">
      <c r="A30" s="14" t="s">
        <v>102</v>
      </c>
      <c r="B30" s="9" t="s">
        <v>119</v>
      </c>
      <c r="C30" s="47">
        <v>0</v>
      </c>
      <c r="D30" s="55" t="s">
        <v>1</v>
      </c>
      <c r="E30" s="47">
        <f>C30+'[1]AMCI 4_Meetings-F'!E30</f>
        <v>0</v>
      </c>
      <c r="F30" s="47">
        <v>0</v>
      </c>
      <c r="G30" s="23">
        <v>0</v>
      </c>
      <c r="H30" s="11" t="s">
        <v>1</v>
      </c>
      <c r="I30" s="47">
        <v>0</v>
      </c>
      <c r="J30" s="23">
        <v>0</v>
      </c>
      <c r="K30" s="47">
        <f>'[2]AMCI 4_Meetings-F'!$E$36</f>
        <v>0</v>
      </c>
    </row>
    <row r="31" spans="1:11" x14ac:dyDescent="0.25">
      <c r="A31" s="9"/>
      <c r="B31" s="9"/>
      <c r="C31" s="49"/>
      <c r="D31" s="55" t="s">
        <v>1</v>
      </c>
      <c r="E31" s="49"/>
      <c r="F31" s="49"/>
      <c r="G31" s="17"/>
      <c r="H31" s="11" t="s">
        <v>1</v>
      </c>
      <c r="I31" s="49"/>
      <c r="J31" s="17"/>
      <c r="K31" s="49"/>
    </row>
    <row r="32" spans="1:11" ht="13" x14ac:dyDescent="0.3">
      <c r="A32" s="12" t="s">
        <v>120</v>
      </c>
      <c r="B32" s="12"/>
      <c r="C32" s="61">
        <f>SUM(C29:C31)</f>
        <v>0</v>
      </c>
      <c r="D32" s="62" t="s">
        <v>1</v>
      </c>
      <c r="E32" s="61">
        <f>SUM(E29:E31)</f>
        <v>5544</v>
      </c>
      <c r="F32" s="61">
        <f>SUM(F29:F31)</f>
        <v>5000</v>
      </c>
      <c r="G32" s="30">
        <v>0</v>
      </c>
      <c r="H32" s="1" t="s">
        <v>1</v>
      </c>
      <c r="I32" s="61">
        <f>SUM(I29:I31)</f>
        <v>5000</v>
      </c>
      <c r="J32" s="30">
        <f>+E32/I32</f>
        <v>1.1088</v>
      </c>
      <c r="K32" s="61">
        <f>SUM(K29:K31)</f>
        <v>0</v>
      </c>
    </row>
    <row r="33" spans="1:11" x14ac:dyDescent="0.25">
      <c r="A33" s="9"/>
      <c r="B33" s="9"/>
      <c r="C33" s="49"/>
      <c r="D33" s="55" t="s">
        <v>1</v>
      </c>
      <c r="E33" s="49"/>
      <c r="F33" s="49"/>
      <c r="G33" s="17"/>
      <c r="H33" s="11" t="s">
        <v>1</v>
      </c>
      <c r="I33" s="49"/>
      <c r="J33" s="17"/>
      <c r="K33" s="49"/>
    </row>
    <row r="34" spans="1:11" ht="13" x14ac:dyDescent="0.3">
      <c r="A34" s="20" t="s">
        <v>50</v>
      </c>
      <c r="B34" s="20"/>
      <c r="C34" s="57">
        <f>+C32+C26+C18+C11</f>
        <v>163882.5</v>
      </c>
      <c r="D34" s="58" t="s">
        <v>1</v>
      </c>
      <c r="E34" s="57">
        <f>+E32+E26+E18+E11</f>
        <v>442389</v>
      </c>
      <c r="F34" s="57">
        <f>+F32+F26+F18+F11</f>
        <v>406155</v>
      </c>
      <c r="G34" s="26">
        <v>0</v>
      </c>
      <c r="H34" s="22" t="s">
        <v>1</v>
      </c>
      <c r="I34" s="57">
        <f>+I32+I26+I18+I11</f>
        <v>406155</v>
      </c>
      <c r="J34" s="30">
        <f>+E34/I34</f>
        <v>1.0892122465561178</v>
      </c>
      <c r="K34" s="57">
        <f>+K32+K26+K18+K11</f>
        <v>396308</v>
      </c>
    </row>
    <row r="35" spans="1:11" x14ac:dyDescent="0.25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ht="13" x14ac:dyDescent="0.3">
      <c r="A36" s="20" t="s">
        <v>63</v>
      </c>
      <c r="B36" s="20"/>
      <c r="C36" s="21"/>
      <c r="D36" s="22" t="s">
        <v>1</v>
      </c>
      <c r="E36" s="21"/>
      <c r="F36" s="21"/>
      <c r="G36" s="21"/>
      <c r="H36" s="22" t="s">
        <v>1</v>
      </c>
      <c r="I36" s="21"/>
      <c r="J36" s="21"/>
      <c r="K36" s="21"/>
    </row>
    <row r="37" spans="1:11" x14ac:dyDescent="0.25">
      <c r="A37" s="9"/>
      <c r="B37" s="9"/>
      <c r="C37" s="10"/>
      <c r="D37" s="11" t="s">
        <v>1</v>
      </c>
      <c r="E37" s="10"/>
      <c r="F37" s="10"/>
      <c r="G37" s="10"/>
      <c r="H37" s="11" t="s">
        <v>1</v>
      </c>
      <c r="I37" s="10"/>
      <c r="J37" s="10"/>
      <c r="K37" s="10"/>
    </row>
    <row r="38" spans="1:11" ht="13" x14ac:dyDescent="0.3">
      <c r="A38" s="12" t="s">
        <v>121</v>
      </c>
      <c r="B38" s="12"/>
      <c r="C38" s="13"/>
      <c r="D38" s="1" t="s">
        <v>1</v>
      </c>
      <c r="E38" s="13"/>
      <c r="F38" s="13"/>
      <c r="G38" s="13"/>
      <c r="H38" s="1" t="s">
        <v>1</v>
      </c>
      <c r="I38" s="13"/>
      <c r="J38" s="13"/>
      <c r="K38" s="13"/>
    </row>
    <row r="39" spans="1:11" x14ac:dyDescent="0.25">
      <c r="A39" s="14" t="s">
        <v>122</v>
      </c>
      <c r="B39" s="9" t="s">
        <v>123</v>
      </c>
      <c r="C39" s="52">
        <v>0</v>
      </c>
      <c r="D39" s="54" t="s">
        <v>1</v>
      </c>
      <c r="E39" s="52">
        <f>C39+'[1]AMCI 4_Meetings-F'!E39</f>
        <v>0</v>
      </c>
      <c r="F39" s="52">
        <v>0</v>
      </c>
      <c r="G39" s="23">
        <v>0</v>
      </c>
      <c r="H39" s="11" t="s">
        <v>1</v>
      </c>
      <c r="I39" s="52">
        <v>0</v>
      </c>
      <c r="J39" s="23">
        <v>0</v>
      </c>
      <c r="K39" s="52">
        <f>'[2]AMCI 4_Meetings-F'!E47</f>
        <v>6916</v>
      </c>
    </row>
    <row r="40" spans="1:11" x14ac:dyDescent="0.25">
      <c r="A40" s="14" t="s">
        <v>124</v>
      </c>
      <c r="B40" s="9" t="s">
        <v>125</v>
      </c>
      <c r="C40" s="47">
        <v>0</v>
      </c>
      <c r="D40" s="55" t="s">
        <v>1</v>
      </c>
      <c r="E40" s="47">
        <f>C40+'[1]AMCI 4_Meetings-F'!E40</f>
        <v>0</v>
      </c>
      <c r="F40" s="47">
        <v>0</v>
      </c>
      <c r="G40" s="23">
        <v>0</v>
      </c>
      <c r="H40" s="11" t="s">
        <v>1</v>
      </c>
      <c r="I40" s="47">
        <v>0</v>
      </c>
      <c r="J40" s="23">
        <v>0</v>
      </c>
      <c r="K40" s="47">
        <f>'[2]AMCI 4_Meetings-F'!E48</f>
        <v>0</v>
      </c>
    </row>
    <row r="41" spans="1:11" x14ac:dyDescent="0.25">
      <c r="A41" s="14" t="s">
        <v>98</v>
      </c>
      <c r="B41" s="9" t="s">
        <v>126</v>
      </c>
      <c r="C41" s="47">
        <v>0</v>
      </c>
      <c r="D41" s="55" t="s">
        <v>1</v>
      </c>
      <c r="E41" s="47">
        <f>C41+'[1]AMCI 4_Meetings-F'!E41</f>
        <v>0</v>
      </c>
      <c r="F41" s="47">
        <v>0</v>
      </c>
      <c r="G41" s="23">
        <v>0</v>
      </c>
      <c r="H41" s="11" t="s">
        <v>1</v>
      </c>
      <c r="I41" s="47">
        <v>0</v>
      </c>
      <c r="J41" s="23">
        <v>0</v>
      </c>
      <c r="K41" s="47">
        <f>'[2]AMCI 4_Meetings-F'!E49</f>
        <v>0</v>
      </c>
    </row>
    <row r="42" spans="1:11" x14ac:dyDescent="0.25">
      <c r="A42" s="14" t="s">
        <v>127</v>
      </c>
      <c r="B42" s="9" t="s">
        <v>128</v>
      </c>
      <c r="C42" s="47">
        <v>0</v>
      </c>
      <c r="D42" s="55" t="s">
        <v>1</v>
      </c>
      <c r="E42" s="47">
        <f>C42+'[1]AMCI 4_Meetings-F'!E42</f>
        <v>0</v>
      </c>
      <c r="F42" s="47">
        <v>0</v>
      </c>
      <c r="G42" s="23">
        <v>0</v>
      </c>
      <c r="H42" s="11" t="s">
        <v>1</v>
      </c>
      <c r="I42" s="47">
        <v>0</v>
      </c>
      <c r="J42" s="23">
        <v>0</v>
      </c>
      <c r="K42" s="47">
        <f>'[2]AMCI 4_Meetings-F'!E50</f>
        <v>0</v>
      </c>
    </row>
    <row r="43" spans="1:11" x14ac:dyDescent="0.25">
      <c r="A43" s="14" t="s">
        <v>129</v>
      </c>
      <c r="B43" s="9" t="s">
        <v>130</v>
      </c>
      <c r="C43" s="47">
        <v>0</v>
      </c>
      <c r="D43" s="55" t="s">
        <v>1</v>
      </c>
      <c r="E43" s="47">
        <f>C43+'[1]AMCI 4_Meetings-F'!E43</f>
        <v>0</v>
      </c>
      <c r="F43" s="47">
        <v>0</v>
      </c>
      <c r="G43" s="23">
        <v>0</v>
      </c>
      <c r="H43" s="11" t="s">
        <v>1</v>
      </c>
      <c r="I43" s="47">
        <v>0</v>
      </c>
      <c r="J43" s="23">
        <v>0</v>
      </c>
      <c r="K43" s="47">
        <f>'[2]AMCI 4_Meetings-F'!E51</f>
        <v>0</v>
      </c>
    </row>
    <row r="44" spans="1:11" x14ac:dyDescent="0.25">
      <c r="A44" s="14" t="s">
        <v>89</v>
      </c>
      <c r="B44" s="9" t="s">
        <v>131</v>
      </c>
      <c r="C44" s="47">
        <v>0</v>
      </c>
      <c r="D44" s="55" t="s">
        <v>1</v>
      </c>
      <c r="E44" s="47">
        <f>C44+'[1]AMCI 4_Meetings-F'!E44</f>
        <v>0</v>
      </c>
      <c r="F44" s="47">
        <v>0</v>
      </c>
      <c r="G44" s="23">
        <v>0</v>
      </c>
      <c r="H44" s="11" t="s">
        <v>1</v>
      </c>
      <c r="I44" s="47">
        <v>0</v>
      </c>
      <c r="J44" s="23">
        <v>0</v>
      </c>
      <c r="K44" s="47">
        <f>'[2]AMCI 4_Meetings-F'!E52</f>
        <v>0</v>
      </c>
    </row>
    <row r="45" spans="1:11" x14ac:dyDescent="0.25">
      <c r="A45" s="14" t="s">
        <v>132</v>
      </c>
      <c r="B45" s="9" t="s">
        <v>133</v>
      </c>
      <c r="C45" s="47">
        <v>0</v>
      </c>
      <c r="D45" s="55" t="s">
        <v>1</v>
      </c>
      <c r="E45" s="47">
        <f>C45+'[1]AMCI 4_Meetings-F'!E45</f>
        <v>0</v>
      </c>
      <c r="F45" s="47">
        <v>0</v>
      </c>
      <c r="G45" s="23">
        <v>0</v>
      </c>
      <c r="H45" s="11" t="s">
        <v>1</v>
      </c>
      <c r="I45" s="47">
        <v>0</v>
      </c>
      <c r="J45" s="23">
        <v>0</v>
      </c>
      <c r="K45" s="47">
        <f>'[2]AMCI 4_Meetings-F'!E53</f>
        <v>0</v>
      </c>
    </row>
    <row r="46" spans="1:11" x14ac:dyDescent="0.25">
      <c r="A46" s="14" t="s">
        <v>134</v>
      </c>
      <c r="B46" s="9" t="s">
        <v>135</v>
      </c>
      <c r="C46" s="47">
        <v>0</v>
      </c>
      <c r="D46" s="55" t="s">
        <v>1</v>
      </c>
      <c r="E46" s="47">
        <f>C46+'[1]AMCI 4_Meetings-F'!E46</f>
        <v>0</v>
      </c>
      <c r="F46" s="47">
        <v>0</v>
      </c>
      <c r="G46" s="23">
        <v>0</v>
      </c>
      <c r="H46" s="11" t="s">
        <v>1</v>
      </c>
      <c r="I46" s="47">
        <v>0</v>
      </c>
      <c r="J46" s="23">
        <v>0</v>
      </c>
      <c r="K46" s="47">
        <f>'[2]AMCI 4_Meetings-F'!E54</f>
        <v>0</v>
      </c>
    </row>
    <row r="47" spans="1:11" x14ac:dyDescent="0.25">
      <c r="A47" s="14" t="s">
        <v>91</v>
      </c>
      <c r="B47" s="9" t="s">
        <v>136</v>
      </c>
      <c r="C47" s="47">
        <v>0</v>
      </c>
      <c r="D47" s="55" t="s">
        <v>1</v>
      </c>
      <c r="E47" s="47">
        <f>C47+'[1]AMCI 4_Meetings-F'!E47</f>
        <v>0</v>
      </c>
      <c r="F47" s="47">
        <v>0</v>
      </c>
      <c r="G47" s="23">
        <v>0</v>
      </c>
      <c r="H47" s="11" t="s">
        <v>1</v>
      </c>
      <c r="I47" s="47">
        <v>0</v>
      </c>
      <c r="J47" s="23">
        <v>0</v>
      </c>
      <c r="K47" s="47">
        <f>'[2]AMCI 4_Meetings-F'!E55</f>
        <v>0</v>
      </c>
    </row>
    <row r="48" spans="1:11" x14ac:dyDescent="0.25">
      <c r="A48" s="14" t="s">
        <v>137</v>
      </c>
      <c r="B48" s="9" t="s">
        <v>138</v>
      </c>
      <c r="C48" s="47">
        <v>0</v>
      </c>
      <c r="D48" s="55" t="s">
        <v>1</v>
      </c>
      <c r="E48" s="47">
        <f>C48+'[1]AMCI 4_Meetings-F'!E48</f>
        <v>0</v>
      </c>
      <c r="F48" s="47">
        <v>0</v>
      </c>
      <c r="G48" s="23">
        <v>0</v>
      </c>
      <c r="H48" s="11" t="s">
        <v>1</v>
      </c>
      <c r="I48" s="47">
        <v>0</v>
      </c>
      <c r="J48" s="23">
        <v>0</v>
      </c>
      <c r="K48" s="47">
        <f>'[2]AMCI 4_Meetings-F'!E56</f>
        <v>0</v>
      </c>
    </row>
    <row r="49" spans="1:11" x14ac:dyDescent="0.25">
      <c r="A49" s="14" t="s">
        <v>139</v>
      </c>
      <c r="B49" s="9" t="s">
        <v>140</v>
      </c>
      <c r="C49" s="47">
        <v>0</v>
      </c>
      <c r="D49" s="55" t="s">
        <v>1</v>
      </c>
      <c r="E49" s="47">
        <f>C49+'[1]AMCI 4_Meetings-F'!E49</f>
        <v>0</v>
      </c>
      <c r="F49" s="47">
        <v>0</v>
      </c>
      <c r="G49" s="23">
        <v>0</v>
      </c>
      <c r="H49" s="11" t="s">
        <v>1</v>
      </c>
      <c r="I49" s="47">
        <v>0</v>
      </c>
      <c r="J49" s="23">
        <v>0</v>
      </c>
      <c r="K49" s="47">
        <f>'[2]AMCI 4_Meetings-F'!E57</f>
        <v>0</v>
      </c>
    </row>
    <row r="50" spans="1:11" x14ac:dyDescent="0.25">
      <c r="A50" s="9"/>
      <c r="B50" s="9"/>
      <c r="C50" s="17"/>
      <c r="D50" s="11" t="s">
        <v>1</v>
      </c>
      <c r="E50" s="17"/>
      <c r="F50" s="17"/>
      <c r="G50" s="17"/>
      <c r="H50" s="11" t="s">
        <v>1</v>
      </c>
      <c r="I50" s="17"/>
      <c r="J50" s="17"/>
      <c r="K50" s="17"/>
    </row>
    <row r="51" spans="1:11" ht="13" x14ac:dyDescent="0.3">
      <c r="A51" s="12" t="s">
        <v>141</v>
      </c>
      <c r="B51" s="12"/>
      <c r="C51" s="61">
        <f>SUM(C39:C50)</f>
        <v>0</v>
      </c>
      <c r="D51" s="1" t="s">
        <v>1</v>
      </c>
      <c r="E51" s="61">
        <f>SUM(E39:E50)</f>
        <v>0</v>
      </c>
      <c r="F51" s="61">
        <f>SUM(F39:F50)</f>
        <v>0</v>
      </c>
      <c r="G51" s="30">
        <v>0</v>
      </c>
      <c r="H51" s="1" t="s">
        <v>1</v>
      </c>
      <c r="I51" s="61">
        <f>SUM(I39:I50)</f>
        <v>0</v>
      </c>
      <c r="J51" s="30">
        <v>0</v>
      </c>
      <c r="K51" s="61">
        <f>SUM(K39:K50)</f>
        <v>6916</v>
      </c>
    </row>
    <row r="52" spans="1:11" x14ac:dyDescent="0.25">
      <c r="A52" s="9"/>
      <c r="B52" s="9"/>
      <c r="C52" s="10"/>
      <c r="D52" s="11" t="s">
        <v>1</v>
      </c>
      <c r="E52" s="10"/>
      <c r="F52" s="10"/>
      <c r="G52" s="10"/>
      <c r="H52" s="11" t="s">
        <v>1</v>
      </c>
      <c r="I52" s="10"/>
      <c r="J52" s="10"/>
      <c r="K52" s="10"/>
    </row>
    <row r="53" spans="1:11" ht="13" x14ac:dyDescent="0.3">
      <c r="A53" s="12" t="s">
        <v>142</v>
      </c>
      <c r="B53" s="12"/>
      <c r="C53" s="13"/>
      <c r="D53" s="1" t="s">
        <v>1</v>
      </c>
      <c r="E53" s="13"/>
      <c r="F53" s="13"/>
      <c r="G53" s="13"/>
      <c r="H53" s="1" t="s">
        <v>1</v>
      </c>
      <c r="I53" s="13"/>
      <c r="J53" s="13"/>
      <c r="K53" s="13"/>
    </row>
    <row r="54" spans="1:11" x14ac:dyDescent="0.25">
      <c r="A54" s="14" t="s">
        <v>122</v>
      </c>
      <c r="B54" s="9" t="s">
        <v>143</v>
      </c>
      <c r="C54" s="52">
        <v>2326</v>
      </c>
      <c r="D54" s="54" t="s">
        <v>1</v>
      </c>
      <c r="E54" s="52">
        <f>C54+'[1]AMCI 4_Meetings-F'!E54</f>
        <v>4865</v>
      </c>
      <c r="F54" s="52">
        <v>25000</v>
      </c>
      <c r="G54" s="23">
        <v>0</v>
      </c>
      <c r="H54" s="11" t="s">
        <v>1</v>
      </c>
      <c r="I54" s="52">
        <v>25000</v>
      </c>
      <c r="J54" s="23">
        <f t="shared" ref="J54:J66" si="4">+E54/I54</f>
        <v>0.1946</v>
      </c>
      <c r="K54" s="52">
        <f>'[2]AMCI 4_Meetings-F'!$E$63</f>
        <v>24817</v>
      </c>
    </row>
    <row r="55" spans="1:11" x14ac:dyDescent="0.25">
      <c r="A55" s="14" t="s">
        <v>79</v>
      </c>
      <c r="B55" s="9" t="s">
        <v>144</v>
      </c>
      <c r="C55" s="47">
        <v>0</v>
      </c>
      <c r="D55" s="55" t="s">
        <v>1</v>
      </c>
      <c r="E55" s="47">
        <f>C55+'[1]AMCI 4_Meetings-F'!E55</f>
        <v>0</v>
      </c>
      <c r="F55" s="47">
        <v>800</v>
      </c>
      <c r="G55" s="23">
        <v>0</v>
      </c>
      <c r="H55" s="11" t="s">
        <v>1</v>
      </c>
      <c r="I55" s="47">
        <v>800</v>
      </c>
      <c r="J55" s="23">
        <f t="shared" si="4"/>
        <v>0</v>
      </c>
      <c r="K55" s="47">
        <f>'[2]AMCI 4_Meetings-F'!E64</f>
        <v>0</v>
      </c>
    </row>
    <row r="56" spans="1:11" x14ac:dyDescent="0.25">
      <c r="A56" s="14" t="s">
        <v>145</v>
      </c>
      <c r="B56" s="9" t="s">
        <v>146</v>
      </c>
      <c r="C56" s="47">
        <v>0</v>
      </c>
      <c r="D56" s="55" t="s">
        <v>1</v>
      </c>
      <c r="E56" s="47">
        <f>C56+'[1]AMCI 4_Meetings-F'!E56</f>
        <v>0</v>
      </c>
      <c r="F56" s="47">
        <v>0</v>
      </c>
      <c r="G56" s="23">
        <v>0</v>
      </c>
      <c r="H56" s="11" t="s">
        <v>1</v>
      </c>
      <c r="I56" s="47">
        <v>0</v>
      </c>
      <c r="J56" s="23">
        <v>0</v>
      </c>
      <c r="K56" s="47">
        <f>'[2]AMCI 4_Meetings-F'!E65</f>
        <v>0</v>
      </c>
    </row>
    <row r="57" spans="1:11" x14ac:dyDescent="0.25">
      <c r="A57" s="14" t="s">
        <v>147</v>
      </c>
      <c r="B57" s="9" t="s">
        <v>148</v>
      </c>
      <c r="C57" s="47">
        <v>0</v>
      </c>
      <c r="D57" s="55" t="s">
        <v>1</v>
      </c>
      <c r="E57" s="47">
        <f>C57+'[1]AMCI 4_Meetings-F'!E57</f>
        <v>0</v>
      </c>
      <c r="F57" s="47">
        <v>1200</v>
      </c>
      <c r="G57" s="23">
        <v>0</v>
      </c>
      <c r="H57" s="11" t="s">
        <v>1</v>
      </c>
      <c r="I57" s="47">
        <v>1200</v>
      </c>
      <c r="J57" s="23">
        <f t="shared" si="4"/>
        <v>0</v>
      </c>
      <c r="K57" s="47">
        <f>'[2]AMCI 4_Meetings-F'!E66</f>
        <v>0</v>
      </c>
    </row>
    <row r="58" spans="1:11" x14ac:dyDescent="0.25">
      <c r="A58" s="14" t="s">
        <v>124</v>
      </c>
      <c r="B58" s="9" t="s">
        <v>149</v>
      </c>
      <c r="C58" s="47">
        <v>0</v>
      </c>
      <c r="D58" s="55" t="s">
        <v>1</v>
      </c>
      <c r="E58" s="47">
        <f>C58+'[1]AMCI 4_Meetings-F'!E58</f>
        <v>17683.28</v>
      </c>
      <c r="F58" s="47">
        <v>0</v>
      </c>
      <c r="G58" s="23">
        <v>0</v>
      </c>
      <c r="H58" s="11" t="s">
        <v>1</v>
      </c>
      <c r="I58" s="47">
        <v>0</v>
      </c>
      <c r="J58" s="23">
        <v>0</v>
      </c>
      <c r="K58" s="47">
        <f>'[2]AMCI 4_Meetings-F'!E67</f>
        <v>18694</v>
      </c>
    </row>
    <row r="59" spans="1:11" x14ac:dyDescent="0.25">
      <c r="A59" s="14" t="s">
        <v>150</v>
      </c>
      <c r="B59" s="9" t="s">
        <v>151</v>
      </c>
      <c r="C59" s="47">
        <v>0</v>
      </c>
      <c r="D59" s="55" t="s">
        <v>1</v>
      </c>
      <c r="E59" s="47">
        <f>C59+'[1]AMCI 4_Meetings-F'!E59</f>
        <v>0</v>
      </c>
      <c r="F59" s="47">
        <v>0</v>
      </c>
      <c r="G59" s="23">
        <v>0</v>
      </c>
      <c r="H59" s="11" t="s">
        <v>1</v>
      </c>
      <c r="I59" s="47">
        <v>0</v>
      </c>
      <c r="J59" s="23">
        <v>0</v>
      </c>
      <c r="K59" s="47">
        <f>'[2]AMCI 4_Meetings-F'!E68</f>
        <v>0</v>
      </c>
    </row>
    <row r="60" spans="1:11" x14ac:dyDescent="0.25">
      <c r="A60" s="14" t="s">
        <v>152</v>
      </c>
      <c r="B60" s="9" t="s">
        <v>153</v>
      </c>
      <c r="C60" s="47">
        <v>26961.94</v>
      </c>
      <c r="D60" s="55" t="s">
        <v>1</v>
      </c>
      <c r="E60" s="47">
        <f>C60+'[1]AMCI 4_Meetings-F'!E60</f>
        <v>26961.94</v>
      </c>
      <c r="F60" s="47">
        <v>15000</v>
      </c>
      <c r="G60" s="23">
        <v>0</v>
      </c>
      <c r="H60" s="11" t="s">
        <v>1</v>
      </c>
      <c r="I60" s="47">
        <v>15000</v>
      </c>
      <c r="J60" s="23">
        <f t="shared" si="4"/>
        <v>1.7974626666666667</v>
      </c>
      <c r="K60" s="47">
        <f>'[2]AMCI 4_Meetings-F'!E69</f>
        <v>0</v>
      </c>
    </row>
    <row r="61" spans="1:11" x14ac:dyDescent="0.25">
      <c r="A61" s="14" t="s">
        <v>154</v>
      </c>
      <c r="B61" s="9" t="s">
        <v>155</v>
      </c>
      <c r="C61" s="47">
        <v>0</v>
      </c>
      <c r="D61" s="55" t="s">
        <v>1</v>
      </c>
      <c r="E61" s="47">
        <f>C61+'[1]AMCI 4_Meetings-F'!E61</f>
        <v>262.5</v>
      </c>
      <c r="F61" s="47">
        <v>0</v>
      </c>
      <c r="G61" s="23">
        <v>0</v>
      </c>
      <c r="H61" s="11" t="s">
        <v>1</v>
      </c>
      <c r="I61" s="47">
        <v>0</v>
      </c>
      <c r="J61" s="23">
        <v>0</v>
      </c>
      <c r="K61" s="47">
        <f>'[2]AMCI 4_Meetings-F'!E70</f>
        <v>93</v>
      </c>
    </row>
    <row r="62" spans="1:11" x14ac:dyDescent="0.25">
      <c r="A62" s="14" t="s">
        <v>132</v>
      </c>
      <c r="B62" s="9" t="s">
        <v>156</v>
      </c>
      <c r="C62" s="47">
        <v>0</v>
      </c>
      <c r="D62" s="55" t="s">
        <v>1</v>
      </c>
      <c r="E62" s="47">
        <f>C62+'[1]AMCI 4_Meetings-F'!E62</f>
        <v>0</v>
      </c>
      <c r="F62" s="47">
        <v>0</v>
      </c>
      <c r="G62" s="23">
        <v>0</v>
      </c>
      <c r="H62" s="11" t="s">
        <v>1</v>
      </c>
      <c r="I62" s="47">
        <v>0</v>
      </c>
      <c r="J62" s="23">
        <v>0</v>
      </c>
      <c r="K62" s="47">
        <f>'[2]AMCI 4_Meetings-F'!E71</f>
        <v>0</v>
      </c>
    </row>
    <row r="63" spans="1:11" x14ac:dyDescent="0.25">
      <c r="A63" s="14" t="s">
        <v>157</v>
      </c>
      <c r="B63" s="9" t="s">
        <v>158</v>
      </c>
      <c r="C63" s="47">
        <v>0</v>
      </c>
      <c r="D63" s="55" t="s">
        <v>1</v>
      </c>
      <c r="E63" s="47">
        <f>C63+'[1]AMCI 4_Meetings-F'!E63</f>
        <v>0</v>
      </c>
      <c r="F63" s="47">
        <v>0</v>
      </c>
      <c r="G63" s="23">
        <v>0</v>
      </c>
      <c r="H63" s="11" t="s">
        <v>1</v>
      </c>
      <c r="I63" s="47">
        <v>0</v>
      </c>
      <c r="J63" s="23">
        <v>0</v>
      </c>
      <c r="K63" s="47">
        <f>'[2]AMCI 4_Meetings-F'!E72</f>
        <v>254</v>
      </c>
    </row>
    <row r="64" spans="1:11" x14ac:dyDescent="0.25">
      <c r="A64" s="14" t="s">
        <v>134</v>
      </c>
      <c r="B64" s="9" t="s">
        <v>159</v>
      </c>
      <c r="C64" s="47">
        <v>0</v>
      </c>
      <c r="D64" s="55" t="s">
        <v>1</v>
      </c>
      <c r="E64" s="47">
        <f>C64+'[1]AMCI 4_Meetings-F'!E64</f>
        <v>10638.95</v>
      </c>
      <c r="F64" s="47">
        <v>10000</v>
      </c>
      <c r="G64" s="23">
        <v>0</v>
      </c>
      <c r="H64" s="11" t="s">
        <v>1</v>
      </c>
      <c r="I64" s="47">
        <v>10000</v>
      </c>
      <c r="J64" s="23">
        <f t="shared" si="4"/>
        <v>1.063895</v>
      </c>
      <c r="K64" s="47">
        <f>'[2]AMCI 4_Meetings-F'!E73</f>
        <v>7984</v>
      </c>
    </row>
    <row r="65" spans="1:11" x14ac:dyDescent="0.25">
      <c r="A65" s="14" t="s">
        <v>91</v>
      </c>
      <c r="B65" s="9" t="s">
        <v>160</v>
      </c>
      <c r="C65" s="47">
        <v>34.25</v>
      </c>
      <c r="D65" s="55" t="s">
        <v>1</v>
      </c>
      <c r="E65" s="47">
        <f>C65+'[1]AMCI 4_Meetings-F'!E65</f>
        <v>3101.8100000000004</v>
      </c>
      <c r="F65" s="47">
        <v>4400</v>
      </c>
      <c r="G65" s="23">
        <v>0</v>
      </c>
      <c r="H65" s="11" t="s">
        <v>1</v>
      </c>
      <c r="I65" s="47">
        <v>4400</v>
      </c>
      <c r="J65" s="23">
        <f t="shared" si="4"/>
        <v>0.70495681818181832</v>
      </c>
      <c r="K65" s="47">
        <f>'[2]AMCI 4_Meetings-F'!E74</f>
        <v>5300</v>
      </c>
    </row>
    <row r="66" spans="1:11" x14ac:dyDescent="0.25">
      <c r="A66" s="14" t="s">
        <v>137</v>
      </c>
      <c r="B66" s="9" t="s">
        <v>161</v>
      </c>
      <c r="C66" s="47">
        <v>0</v>
      </c>
      <c r="D66" s="55" t="s">
        <v>1</v>
      </c>
      <c r="E66" s="47">
        <f>C66+'[1]AMCI 4_Meetings-F'!E66</f>
        <v>106.78</v>
      </c>
      <c r="F66" s="47">
        <v>500</v>
      </c>
      <c r="G66" s="23">
        <v>0</v>
      </c>
      <c r="H66" s="11" t="s">
        <v>1</v>
      </c>
      <c r="I66" s="47">
        <v>500</v>
      </c>
      <c r="J66" s="23">
        <f t="shared" si="4"/>
        <v>0.21356</v>
      </c>
      <c r="K66" s="47">
        <f>'[2]AMCI 4_Meetings-F'!E75</f>
        <v>204</v>
      </c>
    </row>
    <row r="67" spans="1:11" x14ac:dyDescent="0.25">
      <c r="A67" s="9"/>
      <c r="B67" s="9"/>
      <c r="C67" s="17"/>
      <c r="D67" s="11" t="s">
        <v>1</v>
      </c>
      <c r="E67" s="17"/>
      <c r="F67" s="17"/>
      <c r="G67" s="17"/>
      <c r="H67" s="11" t="s">
        <v>1</v>
      </c>
      <c r="I67" s="17"/>
      <c r="J67" s="17"/>
      <c r="K67" s="17"/>
    </row>
    <row r="68" spans="1:11" ht="13" x14ac:dyDescent="0.3">
      <c r="A68" s="12" t="s">
        <v>162</v>
      </c>
      <c r="B68" s="12"/>
      <c r="C68" s="61">
        <f>SUM(C54:C67)</f>
        <v>29322.19</v>
      </c>
      <c r="D68" s="1" t="s">
        <v>1</v>
      </c>
      <c r="E68" s="61">
        <f>SUM(E54:E67)</f>
        <v>63620.259999999995</v>
      </c>
      <c r="F68" s="61">
        <f>SUM(F54:F67)</f>
        <v>56900</v>
      </c>
      <c r="G68" s="30">
        <v>0</v>
      </c>
      <c r="H68" s="1" t="s">
        <v>1</v>
      </c>
      <c r="I68" s="61">
        <f>SUM(I54:I67)</f>
        <v>56900</v>
      </c>
      <c r="J68" s="30">
        <f>+E68/I68</f>
        <v>1.1181065026362038</v>
      </c>
      <c r="K68" s="61">
        <f>SUM(K54:K67)</f>
        <v>57346</v>
      </c>
    </row>
    <row r="69" spans="1:11" x14ac:dyDescent="0.25">
      <c r="A69" s="9"/>
      <c r="B69" s="9"/>
      <c r="C69" s="10"/>
      <c r="D69" s="11" t="s">
        <v>1</v>
      </c>
      <c r="E69" s="10"/>
      <c r="F69" s="10"/>
      <c r="G69" s="10"/>
      <c r="H69" s="11" t="s">
        <v>1</v>
      </c>
      <c r="I69" s="10"/>
      <c r="J69" s="10"/>
      <c r="K69" s="10"/>
    </row>
    <row r="70" spans="1:11" ht="13" x14ac:dyDescent="0.3">
      <c r="A70" s="12" t="s">
        <v>163</v>
      </c>
      <c r="B70" s="12"/>
      <c r="C70" s="13"/>
      <c r="D70" s="1" t="s">
        <v>1</v>
      </c>
      <c r="E70" s="13"/>
      <c r="F70" s="13"/>
      <c r="G70" s="13"/>
      <c r="H70" s="1" t="s">
        <v>1</v>
      </c>
      <c r="I70" s="13"/>
      <c r="J70" s="13"/>
      <c r="K70" s="13"/>
    </row>
    <row r="71" spans="1:11" x14ac:dyDescent="0.25">
      <c r="A71" s="14" t="s">
        <v>122</v>
      </c>
      <c r="B71" s="9" t="s">
        <v>164</v>
      </c>
      <c r="C71" s="16">
        <v>0</v>
      </c>
      <c r="D71" s="11" t="s">
        <v>1</v>
      </c>
      <c r="E71" s="52">
        <f>C71+'[1]AMCI 4_Meetings-F'!E71</f>
        <v>25471.39</v>
      </c>
      <c r="F71" s="16">
        <v>23500</v>
      </c>
      <c r="G71" s="23">
        <f t="shared" ref="G71:G87" si="5">E71/F71</f>
        <v>1.0838889361702126</v>
      </c>
      <c r="H71" s="11" t="s">
        <v>1</v>
      </c>
      <c r="I71" s="16">
        <v>23500</v>
      </c>
      <c r="J71" s="23">
        <f t="shared" ref="J71:J88" si="6">+E71/I71</f>
        <v>1.0838889361702126</v>
      </c>
      <c r="K71" s="52">
        <f>'[2]AMCI 4_Meetings-F'!E81</f>
        <v>12221</v>
      </c>
    </row>
    <row r="72" spans="1:11" x14ac:dyDescent="0.25">
      <c r="A72" s="14" t="s">
        <v>165</v>
      </c>
      <c r="B72" s="9" t="s">
        <v>166</v>
      </c>
      <c r="C72" s="47">
        <v>0</v>
      </c>
      <c r="D72" s="55" t="s">
        <v>1</v>
      </c>
      <c r="E72" s="47">
        <f>C72+'[1]AMCI 4_Meetings-F'!E72</f>
        <v>666.91000000000008</v>
      </c>
      <c r="F72" s="47">
        <v>500</v>
      </c>
      <c r="G72" s="23">
        <f t="shared" si="5"/>
        <v>1.3338200000000002</v>
      </c>
      <c r="H72" s="11" t="s">
        <v>1</v>
      </c>
      <c r="I72" s="47">
        <v>500</v>
      </c>
      <c r="J72" s="23">
        <f t="shared" si="6"/>
        <v>1.3338200000000002</v>
      </c>
      <c r="K72" s="16">
        <f>'[2]AMCI 4_Meetings-F'!E82</f>
        <v>504</v>
      </c>
    </row>
    <row r="73" spans="1:11" x14ac:dyDescent="0.25">
      <c r="A73" s="14" t="s">
        <v>145</v>
      </c>
      <c r="B73" s="9" t="s">
        <v>167</v>
      </c>
      <c r="C73" s="47">
        <v>0</v>
      </c>
      <c r="D73" s="55" t="s">
        <v>1</v>
      </c>
      <c r="E73" s="47">
        <f>C73+'[1]AMCI 4_Meetings-F'!E73</f>
        <v>0</v>
      </c>
      <c r="F73" s="47">
        <v>0</v>
      </c>
      <c r="G73" s="23">
        <v>0</v>
      </c>
      <c r="H73" s="11" t="s">
        <v>1</v>
      </c>
      <c r="I73" s="47">
        <v>0</v>
      </c>
      <c r="J73" s="23">
        <v>0</v>
      </c>
      <c r="K73" s="16">
        <f>'[2]AMCI 4_Meetings-F'!E83</f>
        <v>5</v>
      </c>
    </row>
    <row r="74" spans="1:11" x14ac:dyDescent="0.25">
      <c r="A74" s="14" t="s">
        <v>147</v>
      </c>
      <c r="B74" s="9" t="s">
        <v>168</v>
      </c>
      <c r="C74" s="47">
        <v>0</v>
      </c>
      <c r="D74" s="55" t="s">
        <v>1</v>
      </c>
      <c r="E74" s="47">
        <f>C74+'[1]AMCI 4_Meetings-F'!E74</f>
        <v>0</v>
      </c>
      <c r="F74" s="47">
        <v>820</v>
      </c>
      <c r="G74" s="23">
        <f t="shared" si="5"/>
        <v>0</v>
      </c>
      <c r="H74" s="11" t="s">
        <v>1</v>
      </c>
      <c r="I74" s="47">
        <v>820</v>
      </c>
      <c r="J74" s="23">
        <f t="shared" si="6"/>
        <v>0</v>
      </c>
      <c r="K74" s="16">
        <f>'[2]AMCI 4_Meetings-F'!E84</f>
        <v>500</v>
      </c>
    </row>
    <row r="75" spans="1:11" x14ac:dyDescent="0.25">
      <c r="A75" s="14" t="s">
        <v>124</v>
      </c>
      <c r="B75" s="9" t="s">
        <v>169</v>
      </c>
      <c r="C75" s="47">
        <v>0</v>
      </c>
      <c r="D75" s="55" t="s">
        <v>1</v>
      </c>
      <c r="E75" s="47">
        <f>C75+'[1]AMCI 4_Meetings-F'!E75</f>
        <v>22326.560000000001</v>
      </c>
      <c r="F75" s="47">
        <v>22000</v>
      </c>
      <c r="G75" s="23">
        <f t="shared" si="5"/>
        <v>1.0148436363636364</v>
      </c>
      <c r="H75" s="11" t="s">
        <v>1</v>
      </c>
      <c r="I75" s="47">
        <v>22000</v>
      </c>
      <c r="J75" s="23">
        <f t="shared" si="6"/>
        <v>1.0148436363636364</v>
      </c>
      <c r="K75" s="16">
        <f>'[2]AMCI 4_Meetings-F'!E85</f>
        <v>9850</v>
      </c>
    </row>
    <row r="76" spans="1:11" x14ac:dyDescent="0.25">
      <c r="A76" s="14" t="s">
        <v>150</v>
      </c>
      <c r="B76" s="9" t="s">
        <v>170</v>
      </c>
      <c r="C76" s="47">
        <v>0</v>
      </c>
      <c r="D76" s="55" t="s">
        <v>1</v>
      </c>
      <c r="E76" s="47">
        <f>C76+'[1]AMCI 4_Meetings-F'!E76</f>
        <v>1913.22</v>
      </c>
      <c r="F76" s="47">
        <v>1600</v>
      </c>
      <c r="G76" s="23">
        <v>0</v>
      </c>
      <c r="H76" s="11" t="s">
        <v>1</v>
      </c>
      <c r="I76" s="47">
        <v>3200</v>
      </c>
      <c r="J76" s="23">
        <f t="shared" si="6"/>
        <v>0.59788125000000003</v>
      </c>
      <c r="K76" s="16">
        <f>'[2]AMCI 4_Meetings-F'!E86</f>
        <v>0</v>
      </c>
    </row>
    <row r="77" spans="1:11" x14ac:dyDescent="0.25">
      <c r="A77" s="14" t="s">
        <v>152</v>
      </c>
      <c r="B77" s="9" t="s">
        <v>171</v>
      </c>
      <c r="C77" s="47">
        <v>125530.56</v>
      </c>
      <c r="D77" s="55" t="s">
        <v>1</v>
      </c>
      <c r="E77" s="47">
        <f>C77+'[1]AMCI 4_Meetings-F'!E77</f>
        <v>125530.56</v>
      </c>
      <c r="F77" s="47">
        <v>130000</v>
      </c>
      <c r="G77" s="23">
        <f t="shared" si="5"/>
        <v>0.96561969230769229</v>
      </c>
      <c r="H77" s="11" t="s">
        <v>1</v>
      </c>
      <c r="I77" s="47">
        <v>130000</v>
      </c>
      <c r="J77" s="23">
        <f t="shared" si="6"/>
        <v>0.96561969230769229</v>
      </c>
      <c r="K77" s="16">
        <f>'[2]AMCI 4_Meetings-F'!E87</f>
        <v>181406</v>
      </c>
    </row>
    <row r="78" spans="1:11" x14ac:dyDescent="0.25">
      <c r="A78" s="14" t="s">
        <v>154</v>
      </c>
      <c r="B78" s="9" t="s">
        <v>172</v>
      </c>
      <c r="C78" s="47">
        <v>0</v>
      </c>
      <c r="D78" s="55" t="s">
        <v>1</v>
      </c>
      <c r="E78" s="47">
        <f>C78+'[1]AMCI 4_Meetings-F'!E78</f>
        <v>1081.81</v>
      </c>
      <c r="F78" s="47">
        <v>2000</v>
      </c>
      <c r="G78" s="23">
        <f t="shared" si="5"/>
        <v>0.54090499999999997</v>
      </c>
      <c r="H78" s="11" t="s">
        <v>1</v>
      </c>
      <c r="I78" s="47">
        <v>2000</v>
      </c>
      <c r="J78" s="23">
        <f t="shared" si="6"/>
        <v>0.54090499999999997</v>
      </c>
      <c r="K78" s="16">
        <f>'[2]AMCI 4_Meetings-F'!E88</f>
        <v>1347</v>
      </c>
    </row>
    <row r="79" spans="1:11" x14ac:dyDescent="0.25">
      <c r="A79" s="14" t="s">
        <v>87</v>
      </c>
      <c r="B79" s="9" t="s">
        <v>173</v>
      </c>
      <c r="C79" s="47">
        <v>0</v>
      </c>
      <c r="D79" s="55" t="s">
        <v>1</v>
      </c>
      <c r="E79" s="47">
        <f>C79+'[1]AMCI 4_Meetings-F'!E79</f>
        <v>553.21</v>
      </c>
      <c r="F79" s="47">
        <v>100</v>
      </c>
      <c r="G79" s="23">
        <f t="shared" si="5"/>
        <v>5.5321000000000007</v>
      </c>
      <c r="H79" s="11" t="s">
        <v>1</v>
      </c>
      <c r="I79" s="47">
        <v>100</v>
      </c>
      <c r="J79" s="23">
        <f t="shared" si="6"/>
        <v>5.5321000000000007</v>
      </c>
      <c r="K79" s="16">
        <f>'[2]AMCI 4_Meetings-F'!E89</f>
        <v>100</v>
      </c>
    </row>
    <row r="80" spans="1:11" x14ac:dyDescent="0.25">
      <c r="A80" s="14" t="s">
        <v>129</v>
      </c>
      <c r="B80" s="9"/>
      <c r="C80" s="47">
        <v>0</v>
      </c>
      <c r="D80" s="55"/>
      <c r="E80" s="47">
        <f>C80+'[1]AMCI 4_Meetings-F'!E80</f>
        <v>402.85</v>
      </c>
      <c r="F80" s="47">
        <v>400</v>
      </c>
      <c r="G80" s="23">
        <f t="shared" si="5"/>
        <v>1.007125</v>
      </c>
      <c r="H80" s="11"/>
      <c r="I80" s="47"/>
      <c r="J80" s="23">
        <v>0</v>
      </c>
      <c r="K80" s="16">
        <f>'[2]AMCI 4_Meetings-F'!E90</f>
        <v>508</v>
      </c>
    </row>
    <row r="81" spans="1:11" x14ac:dyDescent="0.25">
      <c r="A81" s="14" t="s">
        <v>89</v>
      </c>
      <c r="B81" s="9" t="s">
        <v>174</v>
      </c>
      <c r="C81" s="47">
        <v>0</v>
      </c>
      <c r="D81" s="55" t="s">
        <v>1</v>
      </c>
      <c r="E81" s="47">
        <f>C81+'[1]AMCI 4_Meetings-F'!E81</f>
        <v>409.77</v>
      </c>
      <c r="F81" s="47">
        <v>0</v>
      </c>
      <c r="G81" s="23">
        <v>0</v>
      </c>
      <c r="H81" s="11" t="s">
        <v>1</v>
      </c>
      <c r="I81" s="47">
        <v>400</v>
      </c>
      <c r="J81" s="23">
        <f t="shared" si="6"/>
        <v>1.0244249999999999</v>
      </c>
      <c r="K81" s="16">
        <f>'[2]AMCI 4_Meetings-F'!E91</f>
        <v>213</v>
      </c>
    </row>
    <row r="82" spans="1:11" x14ac:dyDescent="0.25">
      <c r="A82" s="14" t="s">
        <v>132</v>
      </c>
      <c r="B82" s="9" t="s">
        <v>175</v>
      </c>
      <c r="C82" s="47">
        <v>0</v>
      </c>
      <c r="D82" s="55" t="s">
        <v>1</v>
      </c>
      <c r="E82" s="47">
        <f>C82+'[1]AMCI 4_Meetings-F'!E82</f>
        <v>432.06</v>
      </c>
      <c r="F82" s="47">
        <v>150</v>
      </c>
      <c r="G82" s="23">
        <v>0</v>
      </c>
      <c r="H82" s="11" t="s">
        <v>1</v>
      </c>
      <c r="I82" s="47">
        <v>150</v>
      </c>
      <c r="J82" s="23">
        <f t="shared" si="6"/>
        <v>2.8803999999999998</v>
      </c>
      <c r="K82" s="16">
        <f>'[2]AMCI 4_Meetings-F'!E92</f>
        <v>76</v>
      </c>
    </row>
    <row r="83" spans="1:11" x14ac:dyDescent="0.25">
      <c r="A83" s="14" t="s">
        <v>176</v>
      </c>
      <c r="B83" s="9" t="s">
        <v>177</v>
      </c>
      <c r="C83" s="47">
        <v>0</v>
      </c>
      <c r="D83" s="55" t="s">
        <v>1</v>
      </c>
      <c r="E83" s="47">
        <f>C83+'[1]AMCI 4_Meetings-F'!E83</f>
        <v>0</v>
      </c>
      <c r="F83" s="47">
        <v>0</v>
      </c>
      <c r="G83" s="23">
        <v>0</v>
      </c>
      <c r="H83" s="11" t="s">
        <v>1</v>
      </c>
      <c r="I83" s="47">
        <v>0</v>
      </c>
      <c r="J83" s="23">
        <v>0</v>
      </c>
      <c r="K83" s="16">
        <f>'[2]AMCI 4_Meetings-F'!E93</f>
        <v>2491</v>
      </c>
    </row>
    <row r="84" spans="1:11" x14ac:dyDescent="0.25">
      <c r="A84" s="14" t="s">
        <v>178</v>
      </c>
      <c r="B84" s="9" t="s">
        <v>179</v>
      </c>
      <c r="C84" s="47">
        <v>0</v>
      </c>
      <c r="D84" s="55" t="s">
        <v>1</v>
      </c>
      <c r="E84" s="47">
        <f>C84+'[1]AMCI 4_Meetings-F'!E84</f>
        <v>818.53</v>
      </c>
      <c r="F84" s="47">
        <v>0</v>
      </c>
      <c r="G84" s="23">
        <v>0</v>
      </c>
      <c r="H84" s="11" t="s">
        <v>1</v>
      </c>
      <c r="I84" s="47">
        <v>0</v>
      </c>
      <c r="J84" s="23">
        <v>0</v>
      </c>
      <c r="K84" s="16">
        <f>'[2]AMCI 4_Meetings-F'!E94</f>
        <v>1156</v>
      </c>
    </row>
    <row r="85" spans="1:11" x14ac:dyDescent="0.25">
      <c r="A85" s="14" t="s">
        <v>157</v>
      </c>
      <c r="B85" s="9" t="s">
        <v>180</v>
      </c>
      <c r="C85" s="47">
        <v>0</v>
      </c>
      <c r="D85" s="55" t="s">
        <v>1</v>
      </c>
      <c r="E85" s="47">
        <f>C85+'[1]AMCI 4_Meetings-F'!E85</f>
        <v>445.01</v>
      </c>
      <c r="F85" s="47">
        <v>300</v>
      </c>
      <c r="G85" s="23">
        <v>0</v>
      </c>
      <c r="H85" s="11" t="s">
        <v>1</v>
      </c>
      <c r="I85" s="47">
        <v>300</v>
      </c>
      <c r="J85" s="23">
        <f t="shared" si="6"/>
        <v>1.4833666666666667</v>
      </c>
      <c r="K85" s="16">
        <f>'[2]AMCI 4_Meetings-F'!E95</f>
        <v>1043</v>
      </c>
    </row>
    <row r="86" spans="1:11" x14ac:dyDescent="0.25">
      <c r="A86" s="14" t="s">
        <v>134</v>
      </c>
      <c r="B86" s="9" t="s">
        <v>181</v>
      </c>
      <c r="C86" s="47">
        <v>0</v>
      </c>
      <c r="D86" s="55" t="s">
        <v>1</v>
      </c>
      <c r="E86" s="47">
        <f>C86+'[1]AMCI 4_Meetings-F'!E86</f>
        <v>26574.49</v>
      </c>
      <c r="F86" s="47">
        <v>25000</v>
      </c>
      <c r="G86" s="23">
        <f t="shared" si="5"/>
        <v>1.0629796</v>
      </c>
      <c r="H86" s="11" t="s">
        <v>1</v>
      </c>
      <c r="I86" s="47">
        <v>25000</v>
      </c>
      <c r="J86" s="23">
        <f t="shared" si="6"/>
        <v>1.0629796</v>
      </c>
      <c r="K86" s="16">
        <f>'[2]AMCI 4_Meetings-F'!E96</f>
        <v>17446</v>
      </c>
    </row>
    <row r="87" spans="1:11" x14ac:dyDescent="0.25">
      <c r="A87" s="14" t="s">
        <v>91</v>
      </c>
      <c r="B87" s="9" t="s">
        <v>182</v>
      </c>
      <c r="C87" s="47">
        <v>0</v>
      </c>
      <c r="D87" s="55" t="s">
        <v>1</v>
      </c>
      <c r="E87" s="47">
        <f>C87+'[1]AMCI 4_Meetings-F'!E87</f>
        <v>8463.34</v>
      </c>
      <c r="F87" s="47">
        <v>4000</v>
      </c>
      <c r="G87" s="23">
        <f t="shared" si="5"/>
        <v>2.1158350000000001</v>
      </c>
      <c r="H87" s="11" t="s">
        <v>1</v>
      </c>
      <c r="I87" s="47">
        <v>4000</v>
      </c>
      <c r="J87" s="23">
        <f t="shared" si="6"/>
        <v>2.1158350000000001</v>
      </c>
      <c r="K87" s="16">
        <f>'[2]AMCI 4_Meetings-F'!E97</f>
        <v>7940</v>
      </c>
    </row>
    <row r="88" spans="1:11" x14ac:dyDescent="0.25">
      <c r="A88" s="14" t="s">
        <v>183</v>
      </c>
      <c r="B88" s="9" t="s">
        <v>184</v>
      </c>
      <c r="C88" s="16">
        <v>0</v>
      </c>
      <c r="D88" s="55" t="s">
        <v>1</v>
      </c>
      <c r="E88" s="47">
        <f>C88+'[1]AMCI 4_Meetings-F'!E88</f>
        <v>189.95</v>
      </c>
      <c r="F88" s="47">
        <v>200</v>
      </c>
      <c r="G88" s="23">
        <v>0</v>
      </c>
      <c r="H88" s="11" t="s">
        <v>1</v>
      </c>
      <c r="I88" s="47">
        <v>200</v>
      </c>
      <c r="J88" s="23">
        <f t="shared" si="6"/>
        <v>0.94974999999999998</v>
      </c>
      <c r="K88" s="16">
        <f>'[2]AMCI 4_Meetings-F'!E98</f>
        <v>160</v>
      </c>
    </row>
    <row r="89" spans="1:11" x14ac:dyDescent="0.25">
      <c r="A89" s="9"/>
      <c r="B89" s="9"/>
      <c r="C89" s="17"/>
      <c r="D89" s="11" t="s">
        <v>1</v>
      </c>
      <c r="E89" s="17"/>
      <c r="F89" s="17"/>
      <c r="G89" s="17"/>
      <c r="H89" s="11" t="s">
        <v>1</v>
      </c>
      <c r="I89" s="17"/>
      <c r="J89" s="17"/>
      <c r="K89" s="17"/>
    </row>
    <row r="90" spans="1:11" ht="13" x14ac:dyDescent="0.3">
      <c r="A90" s="12" t="s">
        <v>185</v>
      </c>
      <c r="B90" s="12"/>
      <c r="C90" s="61">
        <f>SUM(C71:C89)</f>
        <v>125530.56</v>
      </c>
      <c r="D90" s="1" t="s">
        <v>1</v>
      </c>
      <c r="E90" s="61">
        <f>SUM(E71:E89)</f>
        <v>215279.66</v>
      </c>
      <c r="F90" s="61">
        <f>SUM(F71:F89)</f>
        <v>210570</v>
      </c>
      <c r="G90" s="30">
        <v>0</v>
      </c>
      <c r="H90" s="1" t="s">
        <v>1</v>
      </c>
      <c r="I90" s="61">
        <f>SUM(I71:I89)</f>
        <v>212170</v>
      </c>
      <c r="J90" s="30">
        <f>+E90/I90</f>
        <v>1.0146564547296979</v>
      </c>
      <c r="K90" s="61">
        <f>SUM(K71:K88)</f>
        <v>236966</v>
      </c>
    </row>
    <row r="91" spans="1:11" x14ac:dyDescent="0.25">
      <c r="A91" s="9"/>
      <c r="B91" s="9"/>
      <c r="C91" s="10"/>
      <c r="D91" s="11" t="s">
        <v>1</v>
      </c>
      <c r="E91" s="10"/>
      <c r="F91" s="10"/>
      <c r="G91" s="10"/>
      <c r="H91" s="11" t="s">
        <v>1</v>
      </c>
      <c r="I91" s="10"/>
      <c r="J91" s="10"/>
      <c r="K91" s="10"/>
    </row>
    <row r="92" spans="1:11" ht="13" x14ac:dyDescent="0.3">
      <c r="A92" s="12" t="s">
        <v>117</v>
      </c>
      <c r="B92" s="12"/>
      <c r="C92" s="13"/>
      <c r="D92" s="1" t="s">
        <v>1</v>
      </c>
      <c r="E92" s="13"/>
      <c r="F92" s="13"/>
      <c r="G92" s="13"/>
      <c r="H92" s="1" t="s">
        <v>1</v>
      </c>
      <c r="I92" s="13"/>
      <c r="J92" s="13"/>
      <c r="K92" s="13"/>
    </row>
    <row r="93" spans="1:11" ht="13" x14ac:dyDescent="0.3">
      <c r="A93" s="14" t="s">
        <v>134</v>
      </c>
      <c r="B93" s="9" t="s">
        <v>186</v>
      </c>
      <c r="C93" s="52">
        <v>0</v>
      </c>
      <c r="D93" s="1"/>
      <c r="E93" s="52">
        <f>C93+'[1]AMCI 4_Meetings-F'!E93</f>
        <v>2206.6</v>
      </c>
      <c r="F93" s="52">
        <v>10000</v>
      </c>
      <c r="G93" s="23">
        <v>0</v>
      </c>
      <c r="H93" s="11" t="s">
        <v>1</v>
      </c>
      <c r="I93" s="52">
        <v>10000</v>
      </c>
      <c r="J93" s="23">
        <f t="shared" ref="J93" si="7">+E93/I93</f>
        <v>0.22066</v>
      </c>
      <c r="K93" s="52">
        <f>'[2]AMCI 4_Meetings-F'!$E$104</f>
        <v>0</v>
      </c>
    </row>
    <row r="94" spans="1:11" ht="13" x14ac:dyDescent="0.3">
      <c r="A94" s="40" t="s">
        <v>398</v>
      </c>
      <c r="B94" s="9" t="s">
        <v>186</v>
      </c>
      <c r="C94" s="92">
        <v>0</v>
      </c>
      <c r="D94" s="93"/>
      <c r="E94" s="47">
        <f>C94+'[1]AMCI 4_Meetings-F'!E94</f>
        <v>620.16999999999996</v>
      </c>
      <c r="F94" s="92">
        <v>0</v>
      </c>
      <c r="G94" s="23">
        <v>0</v>
      </c>
      <c r="H94" s="11" t="s">
        <v>1</v>
      </c>
      <c r="I94" s="16">
        <v>0</v>
      </c>
      <c r="J94" s="23">
        <v>0</v>
      </c>
      <c r="K94" s="47">
        <v>0</v>
      </c>
    </row>
    <row r="95" spans="1:11" x14ac:dyDescent="0.25">
      <c r="A95" s="9"/>
      <c r="B95" s="9"/>
      <c r="C95" s="17"/>
      <c r="D95" s="11" t="s">
        <v>1</v>
      </c>
      <c r="E95" s="17"/>
      <c r="F95" s="17"/>
      <c r="G95" s="17"/>
      <c r="H95" s="11" t="s">
        <v>1</v>
      </c>
      <c r="I95" s="17"/>
      <c r="J95" s="17"/>
      <c r="K95" s="17"/>
    </row>
    <row r="96" spans="1:11" ht="13" x14ac:dyDescent="0.3">
      <c r="A96" s="12" t="s">
        <v>187</v>
      </c>
      <c r="B96" s="12"/>
      <c r="C96" s="61">
        <f>SUM(C93:C95)</f>
        <v>0</v>
      </c>
      <c r="D96" s="1" t="s">
        <v>1</v>
      </c>
      <c r="E96" s="61">
        <f>SUM(E93:E95)</f>
        <v>2826.77</v>
      </c>
      <c r="F96" s="61">
        <f>SUM(F93:F95)</f>
        <v>10000</v>
      </c>
      <c r="G96" s="30">
        <v>0</v>
      </c>
      <c r="H96" s="1" t="s">
        <v>1</v>
      </c>
      <c r="I96" s="61">
        <f>SUM(I93:I95)</f>
        <v>10000</v>
      </c>
      <c r="J96" s="30">
        <f>+E96/I96</f>
        <v>0.28267700000000001</v>
      </c>
      <c r="K96" s="61">
        <f>SUM(K93:K95)</f>
        <v>0</v>
      </c>
    </row>
    <row r="97" spans="1:11" x14ac:dyDescent="0.25">
      <c r="A97" s="9"/>
      <c r="B97" s="9"/>
      <c r="C97" s="17"/>
      <c r="D97" s="11" t="s">
        <v>1</v>
      </c>
      <c r="E97" s="17"/>
      <c r="F97" s="17"/>
      <c r="G97" s="17"/>
      <c r="H97" s="11" t="s">
        <v>1</v>
      </c>
      <c r="I97" s="17"/>
      <c r="J97" s="17"/>
      <c r="K97" s="17"/>
    </row>
    <row r="98" spans="1:11" ht="13" x14ac:dyDescent="0.3">
      <c r="A98" s="20" t="s">
        <v>58</v>
      </c>
      <c r="B98" s="20"/>
      <c r="C98" s="57">
        <f>C51+C68+C90+C96</f>
        <v>154852.75</v>
      </c>
      <c r="D98" s="22" t="s">
        <v>1</v>
      </c>
      <c r="E98" s="57">
        <f>E51+E68+E90+E96</f>
        <v>281726.69</v>
      </c>
      <c r="F98" s="57">
        <f>+F96+F90+F68+F51</f>
        <v>277470</v>
      </c>
      <c r="G98" s="26">
        <v>0</v>
      </c>
      <c r="H98" s="22" t="s">
        <v>1</v>
      </c>
      <c r="I98" s="57">
        <f>+I96+I90+I68+I51</f>
        <v>279070</v>
      </c>
      <c r="J98" s="30">
        <f>+E98/I98</f>
        <v>1.0095197979001684</v>
      </c>
      <c r="K98" s="57">
        <f>+K96+K90+K68+K51</f>
        <v>301228</v>
      </c>
    </row>
    <row r="99" spans="1:11" x14ac:dyDescent="0.25">
      <c r="A99" s="9"/>
      <c r="B99" s="9"/>
      <c r="C99" s="70"/>
      <c r="D99" s="11" t="s">
        <v>1</v>
      </c>
      <c r="E99" s="70"/>
      <c r="F99" s="70"/>
      <c r="G99" s="70"/>
      <c r="H99" s="11" t="s">
        <v>1</v>
      </c>
      <c r="I99" s="70"/>
      <c r="J99" s="70"/>
      <c r="K99" s="70"/>
    </row>
    <row r="100" spans="1:11" ht="13.5" thickBot="1" x14ac:dyDescent="0.35">
      <c r="A100" s="27" t="s">
        <v>378</v>
      </c>
      <c r="B100" s="27"/>
      <c r="C100" s="88">
        <f>C34-C98</f>
        <v>9029.75</v>
      </c>
      <c r="D100" s="28" t="s">
        <v>1</v>
      </c>
      <c r="E100" s="81">
        <f>E34-E98</f>
        <v>160662.31</v>
      </c>
      <c r="F100" s="81">
        <f>-F98+F34</f>
        <v>128685</v>
      </c>
      <c r="G100" s="77">
        <v>0</v>
      </c>
      <c r="H100" s="28" t="s">
        <v>1</v>
      </c>
      <c r="I100" s="81">
        <f>-I98+I34</f>
        <v>127085</v>
      </c>
      <c r="J100" s="77">
        <f>+E100/I100</f>
        <v>1.2642114332926782</v>
      </c>
      <c r="K100" s="81">
        <f>-K98+K34</f>
        <v>95080</v>
      </c>
    </row>
    <row r="101" spans="1:11" ht="13" thickTop="1" x14ac:dyDescent="0.25">
      <c r="A101" s="9"/>
      <c r="B101" s="9"/>
      <c r="C101" s="70"/>
      <c r="D101" s="11" t="s">
        <v>1</v>
      </c>
      <c r="E101" s="70"/>
      <c r="F101" s="70"/>
      <c r="G101" s="70"/>
      <c r="H101" s="11" t="s">
        <v>1</v>
      </c>
      <c r="I101" s="70"/>
      <c r="J101" s="70"/>
      <c r="K101" s="70"/>
    </row>
    <row r="102" spans="1:11" ht="13" x14ac:dyDescent="0.3">
      <c r="A102" s="13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x14ac:dyDescent="0.25">
      <c r="C103" s="82"/>
      <c r="D103" s="82"/>
      <c r="E103" s="82"/>
      <c r="F103" s="82"/>
      <c r="G103" s="82"/>
      <c r="H103" s="82"/>
      <c r="I103" s="82"/>
      <c r="J103" s="82"/>
      <c r="K103" s="82"/>
    </row>
  </sheetData>
  <mergeCells count="2">
    <mergeCell ref="E1:G1"/>
    <mergeCell ref="I1:K1"/>
  </mergeCells>
  <printOptions horizontalCentered="1"/>
  <pageMargins left="0.75" right="0.75" top="0.6" bottom="0.25" header="0" footer="0"/>
  <pageSetup scale="56" pageOrder="overThenDown" orientation="portrait" r:id="rId1"/>
  <headerFooter>
    <oddHeader>&amp;C&amp;"Arial,Bold Italic"&amp;12&amp;K000000Association Management Company Institute
Meetings
For the Nine Months Ended 9/30/2019&amp;R&amp;G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"/>
  <sheetViews>
    <sheetView view="pageLayout" zoomScaleNormal="100" workbookViewId="0">
      <selection activeCell="A5" sqref="A5"/>
    </sheetView>
  </sheetViews>
  <sheetFormatPr defaultRowHeight="12.5" x14ac:dyDescent="0.25"/>
  <cols>
    <col min="1" max="1" width="37.2695312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5">
      <c r="A6" s="9" t="s">
        <v>188</v>
      </c>
      <c r="B6" s="9" t="s">
        <v>189</v>
      </c>
      <c r="C6" s="52">
        <v>3850</v>
      </c>
      <c r="D6" s="54" t="s">
        <v>1</v>
      </c>
      <c r="E6" s="52">
        <f>C6+'[1]AMCI 5_Accreditation-F'!E6</f>
        <v>42700</v>
      </c>
      <c r="F6" s="52">
        <v>32400</v>
      </c>
      <c r="G6" s="23">
        <f>+E6/F6</f>
        <v>1.3179012345679013</v>
      </c>
      <c r="H6" s="11" t="s">
        <v>1</v>
      </c>
      <c r="I6" s="52">
        <v>43950</v>
      </c>
      <c r="J6" s="23">
        <f>+E6/I6</f>
        <v>0.97155858930602956</v>
      </c>
      <c r="K6" s="52">
        <f>'[2]AMCI 5_Accreditation-F'!E8</f>
        <v>42400</v>
      </c>
    </row>
    <row r="7" spans="1:11" x14ac:dyDescent="0.25">
      <c r="A7" s="9" t="s">
        <v>190</v>
      </c>
      <c r="B7" s="9" t="s">
        <v>191</v>
      </c>
      <c r="C7" s="47">
        <v>0</v>
      </c>
      <c r="D7" s="55" t="s">
        <v>1</v>
      </c>
      <c r="E7" s="16">
        <f>C7+'[1]AMCI 5_Accreditation-F'!E7</f>
        <v>5600</v>
      </c>
      <c r="F7" s="47">
        <v>4200</v>
      </c>
      <c r="G7" s="23">
        <f>+E7/F7</f>
        <v>1.3333333333333333</v>
      </c>
      <c r="H7" s="11" t="s">
        <v>1</v>
      </c>
      <c r="I7" s="47">
        <v>4200</v>
      </c>
      <c r="J7" s="23">
        <f t="shared" ref="J7:J8" si="0">+E7/I7</f>
        <v>1.3333333333333333</v>
      </c>
      <c r="K7" s="16">
        <f>'[2]AMCI 5_Accreditation-F'!E9</f>
        <v>0</v>
      </c>
    </row>
    <row r="8" spans="1:11" x14ac:dyDescent="0.25">
      <c r="A8" s="9" t="s">
        <v>100</v>
      </c>
      <c r="B8" s="9" t="s">
        <v>192</v>
      </c>
      <c r="C8" s="47">
        <v>0</v>
      </c>
      <c r="D8" s="55" t="s">
        <v>1</v>
      </c>
      <c r="E8" s="16">
        <f>C8+'[1]AMCI 5_Accreditation-F'!E8</f>
        <v>800</v>
      </c>
      <c r="F8" s="47">
        <v>500</v>
      </c>
      <c r="G8" s="23">
        <f>+E8/F8</f>
        <v>1.6</v>
      </c>
      <c r="H8" s="11" t="s">
        <v>1</v>
      </c>
      <c r="I8" s="47">
        <v>500</v>
      </c>
      <c r="J8" s="23">
        <f t="shared" si="0"/>
        <v>1.6</v>
      </c>
      <c r="K8" s="16">
        <f>'[2]AMCI 5_Accreditation-F'!E10</f>
        <v>200</v>
      </c>
    </row>
    <row r="9" spans="1:11" x14ac:dyDescent="0.25">
      <c r="A9" s="9"/>
      <c r="B9" s="9"/>
      <c r="C9" s="17"/>
      <c r="D9" s="11" t="s">
        <v>1</v>
      </c>
      <c r="E9" s="17"/>
      <c r="F9" s="17"/>
      <c r="G9" s="17"/>
      <c r="H9" s="11" t="s">
        <v>1</v>
      </c>
      <c r="I9" s="17"/>
      <c r="J9" s="17"/>
      <c r="K9" s="17"/>
    </row>
    <row r="10" spans="1:11" ht="13" x14ac:dyDescent="0.3">
      <c r="A10" s="20" t="s">
        <v>50</v>
      </c>
      <c r="B10" s="20"/>
      <c r="C10" s="57">
        <f>SUM(C6:C9)</f>
        <v>3850</v>
      </c>
      <c r="D10" s="58" t="s">
        <v>1</v>
      </c>
      <c r="E10" s="57">
        <f>SUM(E6:E9)</f>
        <v>49100</v>
      </c>
      <c r="F10" s="57">
        <f>SUM(F6:F9)</f>
        <v>37100</v>
      </c>
      <c r="G10" s="26">
        <f>+E10/F10</f>
        <v>1.3234501347708896</v>
      </c>
      <c r="H10" s="22" t="s">
        <v>1</v>
      </c>
      <c r="I10" s="57">
        <f>SUM(I6:I9)</f>
        <v>48650</v>
      </c>
      <c r="J10" s="26">
        <f>+F10/I10</f>
        <v>0.76258992805755399</v>
      </c>
      <c r="K10" s="57">
        <f>SUM(K6:K9)</f>
        <v>42600</v>
      </c>
    </row>
    <row r="11" spans="1:11" x14ac:dyDescent="0.25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ht="13" x14ac:dyDescent="0.3">
      <c r="A12" s="20" t="s">
        <v>63</v>
      </c>
      <c r="B12" s="20"/>
      <c r="C12" s="21"/>
      <c r="D12" s="22" t="s">
        <v>1</v>
      </c>
      <c r="E12" s="21"/>
      <c r="F12" s="21"/>
      <c r="G12" s="21"/>
      <c r="H12" s="22" t="s">
        <v>1</v>
      </c>
      <c r="I12" s="21"/>
      <c r="J12" s="21"/>
      <c r="K12" s="21"/>
    </row>
    <row r="13" spans="1:11" x14ac:dyDescent="0.25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ht="13" x14ac:dyDescent="0.3">
      <c r="A14" s="12" t="s">
        <v>193</v>
      </c>
      <c r="B14" s="12"/>
      <c r="C14" s="13"/>
      <c r="D14" s="1" t="s">
        <v>1</v>
      </c>
      <c r="E14" s="13"/>
      <c r="F14" s="13"/>
      <c r="G14" s="13"/>
      <c r="H14" s="1" t="s">
        <v>1</v>
      </c>
      <c r="I14" s="13"/>
      <c r="J14" s="13"/>
      <c r="K14" s="13"/>
    </row>
    <row r="15" spans="1:11" x14ac:dyDescent="0.25">
      <c r="A15" s="14" t="s">
        <v>194</v>
      </c>
      <c r="B15" s="9" t="s">
        <v>195</v>
      </c>
      <c r="C15" s="52">
        <v>0</v>
      </c>
      <c r="D15" s="54" t="s">
        <v>1</v>
      </c>
      <c r="E15" s="52">
        <f>C15+'[1]AMCI 5_Accreditation-F'!E15</f>
        <v>21.71</v>
      </c>
      <c r="F15" s="52">
        <v>0</v>
      </c>
      <c r="G15" s="23">
        <v>0</v>
      </c>
      <c r="H15" s="11" t="s">
        <v>1</v>
      </c>
      <c r="I15" s="52">
        <v>0</v>
      </c>
      <c r="J15" s="23">
        <v>0</v>
      </c>
      <c r="K15" s="52">
        <f>'[2]AMCI 5_Accreditation-F'!E18</f>
        <v>713</v>
      </c>
    </row>
    <row r="16" spans="1:11" x14ac:dyDescent="0.25">
      <c r="A16" s="14" t="s">
        <v>196</v>
      </c>
      <c r="B16" s="9" t="s">
        <v>197</v>
      </c>
      <c r="C16" s="47">
        <v>0</v>
      </c>
      <c r="D16" s="55" t="s">
        <v>1</v>
      </c>
      <c r="E16" s="16">
        <f>C16+'[1]AMCI 5_Accreditation-F'!E16</f>
        <v>0</v>
      </c>
      <c r="F16" s="47">
        <v>90</v>
      </c>
      <c r="G16" s="23">
        <f t="shared" ref="G16:G18" si="1">+E16/F16</f>
        <v>0</v>
      </c>
      <c r="H16" s="11" t="s">
        <v>1</v>
      </c>
      <c r="I16" s="47">
        <v>120</v>
      </c>
      <c r="J16" s="23">
        <f t="shared" ref="J16:J22" si="2">+E16/I16</f>
        <v>0</v>
      </c>
      <c r="K16" s="16">
        <f>'[2]AMCI 5_Accreditation-F'!E19</f>
        <v>170</v>
      </c>
    </row>
    <row r="17" spans="1:11" x14ac:dyDescent="0.25">
      <c r="A17" s="14" t="s">
        <v>56</v>
      </c>
      <c r="B17" s="9" t="s">
        <v>198</v>
      </c>
      <c r="C17" s="47">
        <v>0</v>
      </c>
      <c r="D17" s="55" t="s">
        <v>1</v>
      </c>
      <c r="E17" s="16">
        <f>C17+'[1]AMCI 5_Accreditation-F'!E17</f>
        <v>0</v>
      </c>
      <c r="F17" s="47">
        <v>0</v>
      </c>
      <c r="G17" s="23">
        <v>0</v>
      </c>
      <c r="H17" s="11" t="s">
        <v>1</v>
      </c>
      <c r="I17" s="47">
        <v>0</v>
      </c>
      <c r="J17" s="23">
        <v>0</v>
      </c>
      <c r="K17" s="16">
        <f>'[2]AMCI 5_Accreditation-F'!E20</f>
        <v>0</v>
      </c>
    </row>
    <row r="18" spans="1:11" x14ac:dyDescent="0.25">
      <c r="A18" s="14" t="s">
        <v>89</v>
      </c>
      <c r="B18" s="9" t="s">
        <v>199</v>
      </c>
      <c r="C18" s="47">
        <v>0</v>
      </c>
      <c r="D18" s="55" t="s">
        <v>1</v>
      </c>
      <c r="E18" s="16">
        <f>C18+'[1]AMCI 5_Accreditation-F'!E18</f>
        <v>13.26</v>
      </c>
      <c r="F18" s="47">
        <v>20</v>
      </c>
      <c r="G18" s="23">
        <f t="shared" si="1"/>
        <v>0.66300000000000003</v>
      </c>
      <c r="H18" s="11" t="s">
        <v>1</v>
      </c>
      <c r="I18" s="47">
        <v>32</v>
      </c>
      <c r="J18" s="23">
        <f t="shared" si="2"/>
        <v>0.41437499999999999</v>
      </c>
      <c r="K18" s="16">
        <f>'[2]AMCI 5_Accreditation-F'!E21</f>
        <v>41</v>
      </c>
    </row>
    <row r="19" spans="1:11" x14ac:dyDescent="0.25">
      <c r="A19" s="14" t="s">
        <v>132</v>
      </c>
      <c r="B19" s="9" t="s">
        <v>200</v>
      </c>
      <c r="C19" s="47">
        <v>0</v>
      </c>
      <c r="D19" s="55" t="s">
        <v>1</v>
      </c>
      <c r="E19" s="16">
        <f>C19+'[1]AMCI 5_Accreditation-F'!E19</f>
        <v>0</v>
      </c>
      <c r="F19" s="47">
        <v>0</v>
      </c>
      <c r="G19" s="23">
        <v>0</v>
      </c>
      <c r="H19" s="11" t="s">
        <v>1</v>
      </c>
      <c r="I19" s="47">
        <v>0</v>
      </c>
      <c r="J19" s="23">
        <v>0</v>
      </c>
      <c r="K19" s="16">
        <f>'[2]AMCI 5_Accreditation-F'!E22</f>
        <v>13</v>
      </c>
    </row>
    <row r="20" spans="1:11" x14ac:dyDescent="0.25">
      <c r="A20" s="14" t="s">
        <v>201</v>
      </c>
      <c r="B20" s="9" t="s">
        <v>202</v>
      </c>
      <c r="C20" s="47">
        <v>0</v>
      </c>
      <c r="D20" s="55" t="s">
        <v>1</v>
      </c>
      <c r="E20" s="16">
        <f>C20+'[1]AMCI 5_Accreditation-F'!E20</f>
        <v>0</v>
      </c>
      <c r="F20" s="47">
        <v>0</v>
      </c>
      <c r="G20" s="23">
        <v>0</v>
      </c>
      <c r="H20" s="11" t="s">
        <v>1</v>
      </c>
      <c r="I20" s="47">
        <v>0</v>
      </c>
      <c r="J20" s="23">
        <v>0</v>
      </c>
      <c r="K20" s="16">
        <f>'[2]AMCI 5_Accreditation-F'!E23</f>
        <v>0</v>
      </c>
    </row>
    <row r="21" spans="1:11" x14ac:dyDescent="0.25">
      <c r="A21" s="14" t="s">
        <v>91</v>
      </c>
      <c r="B21" s="9" t="s">
        <v>203</v>
      </c>
      <c r="C21" s="47">
        <v>0</v>
      </c>
      <c r="D21" s="55" t="s">
        <v>1</v>
      </c>
      <c r="E21" s="16">
        <f>C21+'[1]AMCI 5_Accreditation-F'!E21</f>
        <v>181.81</v>
      </c>
      <c r="F21" s="47">
        <v>0</v>
      </c>
      <c r="G21" s="23">
        <v>0</v>
      </c>
      <c r="H21" s="11" t="s">
        <v>1</v>
      </c>
      <c r="I21" s="47">
        <v>0</v>
      </c>
      <c r="J21" s="23">
        <v>0</v>
      </c>
      <c r="K21" s="16">
        <f>'[2]AMCI 5_Accreditation-F'!E24</f>
        <v>862</v>
      </c>
    </row>
    <row r="22" spans="1:11" x14ac:dyDescent="0.25">
      <c r="A22" s="14" t="s">
        <v>137</v>
      </c>
      <c r="B22" s="9" t="s">
        <v>204</v>
      </c>
      <c r="C22" s="47">
        <v>0</v>
      </c>
      <c r="D22" s="55" t="s">
        <v>1</v>
      </c>
      <c r="E22" s="16">
        <f>C22+'[1]AMCI 5_Accreditation-F'!E22</f>
        <v>0</v>
      </c>
      <c r="F22" s="47">
        <v>50</v>
      </c>
      <c r="G22" s="23">
        <v>0</v>
      </c>
      <c r="H22" s="11" t="s">
        <v>1</v>
      </c>
      <c r="I22" s="47">
        <v>100</v>
      </c>
      <c r="J22" s="23">
        <f t="shared" si="2"/>
        <v>0</v>
      </c>
      <c r="K22" s="16">
        <f>'[2]AMCI 5_Accreditation-F'!E25</f>
        <v>61</v>
      </c>
    </row>
    <row r="23" spans="1:11" x14ac:dyDescent="0.25">
      <c r="A23" s="14" t="s">
        <v>205</v>
      </c>
      <c r="B23" s="9" t="s">
        <v>206</v>
      </c>
      <c r="C23" s="47">
        <v>0</v>
      </c>
      <c r="D23" s="55" t="s">
        <v>1</v>
      </c>
      <c r="E23" s="16">
        <f>C23+'[1]AMCI 5_Accreditation-F'!E23</f>
        <v>101.22</v>
      </c>
      <c r="F23" s="47">
        <v>0</v>
      </c>
      <c r="G23" s="23">
        <v>0</v>
      </c>
      <c r="H23" s="11" t="s">
        <v>1</v>
      </c>
      <c r="I23" s="47">
        <v>0</v>
      </c>
      <c r="J23" s="23">
        <v>0</v>
      </c>
      <c r="K23" s="16">
        <f>'[2]AMCI 5_Accreditation-F'!E26</f>
        <v>0</v>
      </c>
    </row>
    <row r="24" spans="1:11" x14ac:dyDescent="0.25">
      <c r="A24" s="9"/>
      <c r="B24" s="9"/>
      <c r="C24" s="17"/>
      <c r="D24" s="11" t="s">
        <v>1</v>
      </c>
      <c r="E24" s="17"/>
      <c r="F24" s="17"/>
      <c r="G24" s="17"/>
      <c r="H24" s="11" t="s">
        <v>1</v>
      </c>
      <c r="I24" s="17"/>
      <c r="J24" s="17"/>
      <c r="K24" s="17"/>
    </row>
    <row r="25" spans="1:11" ht="13" x14ac:dyDescent="0.3">
      <c r="A25" s="12" t="s">
        <v>207</v>
      </c>
      <c r="B25" s="12"/>
      <c r="C25" s="61">
        <f>SUM(C15:C24)</f>
        <v>0</v>
      </c>
      <c r="D25" s="62" t="s">
        <v>1</v>
      </c>
      <c r="E25" s="61">
        <f>SUM(E15:E24)</f>
        <v>318</v>
      </c>
      <c r="F25" s="61">
        <f>SUM(F15:F24)</f>
        <v>160</v>
      </c>
      <c r="G25" s="30">
        <f>+E25/F25</f>
        <v>1.9875</v>
      </c>
      <c r="H25" s="1" t="s">
        <v>1</v>
      </c>
      <c r="I25" s="61">
        <f>SUM(I15:I24)</f>
        <v>252</v>
      </c>
      <c r="J25" s="26">
        <f>+F25/I25</f>
        <v>0.63492063492063489</v>
      </c>
      <c r="K25" s="61">
        <f>SUM(K15:K24)</f>
        <v>1860</v>
      </c>
    </row>
    <row r="26" spans="1:11" x14ac:dyDescent="0.25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  <row r="27" spans="1:11" ht="13" x14ac:dyDescent="0.3">
      <c r="A27" s="12" t="s">
        <v>208</v>
      </c>
      <c r="B27" s="12"/>
      <c r="C27" s="13"/>
      <c r="D27" s="1" t="s">
        <v>1</v>
      </c>
      <c r="E27" s="13"/>
      <c r="F27" s="13"/>
      <c r="G27" s="13"/>
      <c r="H27" s="1" t="s">
        <v>1</v>
      </c>
      <c r="I27" s="13"/>
      <c r="J27" s="13"/>
      <c r="K27" s="13"/>
    </row>
    <row r="28" spans="1:11" x14ac:dyDescent="0.25">
      <c r="A28" s="14" t="s">
        <v>209</v>
      </c>
      <c r="B28" s="9" t="s">
        <v>210</v>
      </c>
      <c r="C28" s="52">
        <v>0</v>
      </c>
      <c r="D28" s="54" t="s">
        <v>1</v>
      </c>
      <c r="E28" s="52">
        <f>C28+'[1]AMCI 5_Accreditation-F'!E28</f>
        <v>6425</v>
      </c>
      <c r="F28" s="52">
        <v>7500</v>
      </c>
      <c r="G28" s="23">
        <v>0</v>
      </c>
      <c r="H28" s="11" t="s">
        <v>1</v>
      </c>
      <c r="I28" s="52">
        <v>7500</v>
      </c>
      <c r="J28" s="23">
        <f t="shared" ref="J28" si="3">+E28/I28</f>
        <v>0.85666666666666669</v>
      </c>
      <c r="K28" s="52">
        <f>'[2]AMCI 5_Accreditation-F'!$E$31</f>
        <v>10714</v>
      </c>
    </row>
    <row r="29" spans="1:11" x14ac:dyDescent="0.25">
      <c r="A29" s="14" t="s">
        <v>87</v>
      </c>
      <c r="B29" s="9" t="s">
        <v>211</v>
      </c>
      <c r="C29" s="47">
        <v>0</v>
      </c>
      <c r="D29" s="55" t="s">
        <v>1</v>
      </c>
      <c r="E29" s="16">
        <f>C29+'[1]AMCI 5_Accreditation-F'!E29</f>
        <v>0</v>
      </c>
      <c r="F29" s="47">
        <v>0</v>
      </c>
      <c r="G29" s="23">
        <v>0</v>
      </c>
      <c r="H29" s="11" t="s">
        <v>1</v>
      </c>
      <c r="I29" s="47">
        <v>0</v>
      </c>
      <c r="J29" s="23">
        <v>0</v>
      </c>
      <c r="K29" s="47">
        <f>'[2]AMCI 5_Accreditation-F'!$E$32+'[2]AMCI 5_Accreditation-F'!$E$34</f>
        <v>22</v>
      </c>
    </row>
    <row r="30" spans="1:11" x14ac:dyDescent="0.25">
      <c r="A30" s="14" t="s">
        <v>137</v>
      </c>
      <c r="B30" s="9" t="s">
        <v>212</v>
      </c>
      <c r="C30" s="47">
        <v>0</v>
      </c>
      <c r="D30" s="55" t="s">
        <v>1</v>
      </c>
      <c r="E30" s="16">
        <f>C30+'[1]AMCI 5_Accreditation-F'!E30</f>
        <v>0</v>
      </c>
      <c r="F30" s="47">
        <v>0</v>
      </c>
      <c r="G30" s="23">
        <v>0</v>
      </c>
      <c r="H30" s="11" t="s">
        <v>1</v>
      </c>
      <c r="I30" s="47">
        <v>0</v>
      </c>
      <c r="J30" s="23">
        <v>0</v>
      </c>
      <c r="K30" s="47">
        <f>'[2]AMCI 5_Accreditation-F'!$E$33</f>
        <v>0</v>
      </c>
    </row>
    <row r="31" spans="1:11" x14ac:dyDescent="0.25">
      <c r="A31" s="9"/>
      <c r="B31" s="9"/>
      <c r="C31" s="17"/>
      <c r="D31" s="11" t="s">
        <v>1</v>
      </c>
      <c r="E31" s="17"/>
      <c r="F31" s="17"/>
      <c r="G31" s="17"/>
      <c r="H31" s="11" t="s">
        <v>1</v>
      </c>
      <c r="I31" s="17"/>
      <c r="J31" s="17"/>
      <c r="K31" s="17"/>
    </row>
    <row r="32" spans="1:11" ht="13" x14ac:dyDescent="0.3">
      <c r="A32" s="12" t="s">
        <v>213</v>
      </c>
      <c r="B32" s="12"/>
      <c r="C32" s="61">
        <f>SUM(C28:C31)</f>
        <v>0</v>
      </c>
      <c r="D32" s="62" t="s">
        <v>1</v>
      </c>
      <c r="E32" s="61">
        <f>SUM(E28:E31)</f>
        <v>6425</v>
      </c>
      <c r="F32" s="61">
        <f>SUM(F28:F31)</f>
        <v>7500</v>
      </c>
      <c r="G32" s="30">
        <v>0</v>
      </c>
      <c r="H32" s="1" t="s">
        <v>1</v>
      </c>
      <c r="I32" s="61">
        <f>SUM(I28:I31)</f>
        <v>7500</v>
      </c>
      <c r="J32" s="26">
        <f>+F32/I32</f>
        <v>1</v>
      </c>
      <c r="K32" s="61">
        <f>SUM(K27:K31)</f>
        <v>10736</v>
      </c>
    </row>
    <row r="33" spans="1:11" x14ac:dyDescent="0.25">
      <c r="A33" s="9"/>
      <c r="B33" s="9"/>
      <c r="C33" s="59"/>
      <c r="D33" s="54" t="s">
        <v>1</v>
      </c>
      <c r="E33" s="59"/>
      <c r="F33" s="59"/>
      <c r="G33" s="17"/>
      <c r="H33" s="11" t="s">
        <v>1</v>
      </c>
      <c r="I33" s="17"/>
      <c r="J33" s="17"/>
      <c r="K33" s="17"/>
    </row>
    <row r="34" spans="1:11" ht="13" x14ac:dyDescent="0.3">
      <c r="A34" s="20" t="s">
        <v>58</v>
      </c>
      <c r="B34" s="20"/>
      <c r="C34" s="57">
        <f>+C32+C25</f>
        <v>0</v>
      </c>
      <c r="D34" s="58" t="s">
        <v>1</v>
      </c>
      <c r="E34" s="57">
        <f>+E32+E25</f>
        <v>6743</v>
      </c>
      <c r="F34" s="57">
        <f>+F32+F25</f>
        <v>7660</v>
      </c>
      <c r="G34" s="26">
        <f>+E34/F34</f>
        <v>0.88028720626631851</v>
      </c>
      <c r="H34" s="22" t="s">
        <v>1</v>
      </c>
      <c r="I34" s="57">
        <f>+I32+I25</f>
        <v>7752</v>
      </c>
      <c r="J34" s="26">
        <f>+F34/I34</f>
        <v>0.9881320949432405</v>
      </c>
      <c r="K34" s="57">
        <f>+K32+K25</f>
        <v>12596</v>
      </c>
    </row>
    <row r="35" spans="1:11" x14ac:dyDescent="0.25">
      <c r="A35" s="9"/>
      <c r="B35" s="9"/>
      <c r="C35" s="80"/>
      <c r="D35" s="54" t="s">
        <v>1</v>
      </c>
      <c r="E35" s="80"/>
      <c r="F35" s="80"/>
      <c r="G35" s="70"/>
      <c r="H35" s="11" t="s">
        <v>1</v>
      </c>
      <c r="I35" s="80"/>
      <c r="J35" s="70"/>
      <c r="K35" s="80"/>
    </row>
    <row r="36" spans="1:11" ht="13.5" thickBot="1" x14ac:dyDescent="0.35">
      <c r="A36" s="27" t="s">
        <v>214</v>
      </c>
      <c r="B36" s="27"/>
      <c r="C36" s="81">
        <f>-C34+C10</f>
        <v>3850</v>
      </c>
      <c r="D36" s="85" t="s">
        <v>1</v>
      </c>
      <c r="E36" s="81">
        <f>-E34+E10</f>
        <v>42357</v>
      </c>
      <c r="F36" s="81">
        <f>-F34+F10</f>
        <v>29440</v>
      </c>
      <c r="G36" s="77">
        <f>+E36/F36</f>
        <v>1.4387567934782608</v>
      </c>
      <c r="H36" s="84" t="s">
        <v>1</v>
      </c>
      <c r="I36" s="81">
        <f>-I34+I10</f>
        <v>40898</v>
      </c>
      <c r="J36" s="77">
        <f>+E36/I36</f>
        <v>1.0356741160936964</v>
      </c>
      <c r="K36" s="81">
        <f>-K34+K10</f>
        <v>30004</v>
      </c>
    </row>
    <row r="37" spans="1:11" ht="13" thickTop="1" x14ac:dyDescent="0.25">
      <c r="A37" s="9"/>
      <c r="B37" s="9"/>
      <c r="C37" s="80"/>
      <c r="D37" s="54" t="s">
        <v>1</v>
      </c>
      <c r="E37" s="80"/>
      <c r="F37" s="80"/>
      <c r="G37" s="70"/>
      <c r="H37" s="11" t="s">
        <v>1</v>
      </c>
      <c r="I37" s="80"/>
      <c r="J37" s="70"/>
      <c r="K37" s="80"/>
    </row>
    <row r="38" spans="1:11" x14ac:dyDescent="0.25">
      <c r="C38" s="82"/>
      <c r="D38" s="82"/>
      <c r="E38" s="82"/>
      <c r="F38" s="82"/>
      <c r="G38" s="82"/>
      <c r="H38" s="82"/>
      <c r="I38" s="82"/>
      <c r="J38" s="82"/>
      <c r="K38" s="82"/>
    </row>
  </sheetData>
  <mergeCells count="2">
    <mergeCell ref="E1:G1"/>
    <mergeCell ref="I1:K1"/>
  </mergeCells>
  <printOptions horizontalCentered="1"/>
  <pageMargins left="0.75" right="0.75" top="0.6" bottom="0.25" header="0" footer="0"/>
  <pageSetup scale="64" pageOrder="overThenDown" orientation="portrait" r:id="rId1"/>
  <headerFooter>
    <oddHeader>&amp;L&amp;8&amp;K000000
&amp;C&amp;"Arial,Bold Italic"&amp;12&amp;K000000Association Management Company Institute
Accreditation
For the Nine Months Ended 9/30/2019&amp;R&amp;G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6"/>
  <sheetViews>
    <sheetView view="pageLayout" zoomScaleNormal="100" workbookViewId="0">
      <selection activeCell="A11" sqref="A11"/>
    </sheetView>
  </sheetViews>
  <sheetFormatPr defaultRowHeight="12.5" x14ac:dyDescent="0.25"/>
  <cols>
    <col min="1" max="1" width="45.726562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ht="13" x14ac:dyDescent="0.3">
      <c r="A6" s="12" t="s">
        <v>387</v>
      </c>
      <c r="B6" s="12"/>
      <c r="C6" s="13"/>
      <c r="D6" s="1" t="s">
        <v>1</v>
      </c>
      <c r="E6" s="13"/>
      <c r="F6" s="13"/>
      <c r="G6" s="13"/>
      <c r="H6" s="1" t="s">
        <v>1</v>
      </c>
      <c r="I6" s="13"/>
      <c r="J6" s="13"/>
      <c r="K6" s="13"/>
    </row>
    <row r="7" spans="1:11" ht="13" x14ac:dyDescent="0.3">
      <c r="A7" s="40" t="s">
        <v>397</v>
      </c>
      <c r="B7" s="12"/>
      <c r="C7" s="52">
        <v>1260</v>
      </c>
      <c r="D7" s="62"/>
      <c r="E7" s="52">
        <f>C7+'[1]AMCI 6_General-F'!E7</f>
        <v>4320.03</v>
      </c>
      <c r="F7" s="52">
        <v>0</v>
      </c>
      <c r="G7" s="23">
        <v>0</v>
      </c>
      <c r="H7" s="1"/>
      <c r="I7" s="52">
        <v>0</v>
      </c>
      <c r="J7" s="23">
        <v>0</v>
      </c>
      <c r="K7" s="52">
        <v>0</v>
      </c>
    </row>
    <row r="8" spans="1:11" x14ac:dyDescent="0.25">
      <c r="A8" s="40" t="s">
        <v>388</v>
      </c>
      <c r="B8" s="9" t="s">
        <v>215</v>
      </c>
      <c r="C8" s="16">
        <v>0</v>
      </c>
      <c r="D8" s="11" t="s">
        <v>1</v>
      </c>
      <c r="E8" s="16">
        <f>C8+'[1]AMCI 6_General-F'!E8</f>
        <v>223.81</v>
      </c>
      <c r="F8" s="16">
        <v>300</v>
      </c>
      <c r="G8" s="23">
        <f t="shared" ref="G8" si="0">E8/F8</f>
        <v>0.74603333333333333</v>
      </c>
      <c r="H8" s="11" t="s">
        <v>1</v>
      </c>
      <c r="I8" s="16">
        <v>300</v>
      </c>
      <c r="J8" s="23">
        <f>+E8/I8</f>
        <v>0.74603333333333333</v>
      </c>
      <c r="K8" s="16">
        <f>'[2]AMCI 6_General-F'!$F$9</f>
        <v>221</v>
      </c>
    </row>
    <row r="9" spans="1:11" x14ac:dyDescent="0.25">
      <c r="A9" s="9"/>
      <c r="B9" s="9"/>
      <c r="C9" s="17"/>
      <c r="D9" s="11" t="s">
        <v>1</v>
      </c>
      <c r="E9" s="17"/>
      <c r="F9" s="17"/>
      <c r="G9" s="17"/>
      <c r="H9" s="11" t="s">
        <v>1</v>
      </c>
      <c r="I9" s="17"/>
      <c r="J9" s="17"/>
      <c r="K9" s="17"/>
    </row>
    <row r="10" spans="1:11" ht="13" x14ac:dyDescent="0.3">
      <c r="A10" s="12" t="s">
        <v>403</v>
      </c>
      <c r="B10" s="12"/>
      <c r="C10" s="61">
        <f>SUM(C7:C9)</f>
        <v>1260</v>
      </c>
      <c r="D10" s="1" t="s">
        <v>1</v>
      </c>
      <c r="E10" s="61">
        <f>SUM(E7:E9)</f>
        <v>4543.84</v>
      </c>
      <c r="F10" s="61">
        <f>SUM(F7:F9)</f>
        <v>300</v>
      </c>
      <c r="G10" s="30">
        <f>E10/F10</f>
        <v>15.146133333333333</v>
      </c>
      <c r="H10" s="1" t="s">
        <v>1</v>
      </c>
      <c r="I10" s="61">
        <f>SUM(I8:I9)</f>
        <v>300</v>
      </c>
      <c r="J10" s="30">
        <f>+E10/I10</f>
        <v>15.146133333333333</v>
      </c>
      <c r="K10" s="61">
        <f>SUM(K8:K9)</f>
        <v>221</v>
      </c>
    </row>
    <row r="11" spans="1:11" x14ac:dyDescent="0.25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ht="13" x14ac:dyDescent="0.3">
      <c r="A12" s="12" t="s">
        <v>404</v>
      </c>
      <c r="B12" s="9"/>
      <c r="C12" s="10"/>
      <c r="D12" s="11"/>
      <c r="E12" s="10"/>
      <c r="F12" s="10"/>
      <c r="G12" s="10"/>
      <c r="H12" s="11"/>
      <c r="I12" s="10"/>
      <c r="J12" s="10"/>
      <c r="K12" s="10"/>
    </row>
    <row r="13" spans="1:11" x14ac:dyDescent="0.25">
      <c r="A13" s="14" t="s">
        <v>405</v>
      </c>
      <c r="B13" s="9"/>
      <c r="C13" s="52">
        <v>0</v>
      </c>
      <c r="D13" s="11"/>
      <c r="E13" s="52">
        <v>0</v>
      </c>
      <c r="F13" s="52">
        <v>0</v>
      </c>
      <c r="G13" s="23">
        <v>0</v>
      </c>
      <c r="H13" s="11"/>
      <c r="I13" s="52">
        <v>0</v>
      </c>
      <c r="J13" s="23">
        <v>0</v>
      </c>
      <c r="K13" s="46">
        <f>'[2]AMCI 6_General-F'!$F$14</f>
        <v>395</v>
      </c>
    </row>
    <row r="14" spans="1:11" x14ac:dyDescent="0.25">
      <c r="A14" s="14"/>
      <c r="B14" s="9"/>
      <c r="C14" s="95"/>
      <c r="D14" s="11"/>
      <c r="E14" s="95"/>
      <c r="F14" s="95"/>
      <c r="G14" s="95"/>
      <c r="H14" s="11"/>
      <c r="I14" s="95"/>
      <c r="J14" s="95"/>
      <c r="K14" s="95"/>
    </row>
    <row r="15" spans="1:11" ht="13" x14ac:dyDescent="0.3">
      <c r="A15" s="12" t="s">
        <v>216</v>
      </c>
      <c r="B15" s="9"/>
      <c r="C15" s="61">
        <f>SUM(C13:C14)</f>
        <v>0</v>
      </c>
      <c r="D15" s="1" t="s">
        <v>1</v>
      </c>
      <c r="E15" s="61">
        <f>SUM(E13:E14)</f>
        <v>0</v>
      </c>
      <c r="F15" s="61">
        <f>SUM(F13:F14)</f>
        <v>0</v>
      </c>
      <c r="G15" s="30">
        <v>0</v>
      </c>
      <c r="H15" s="1" t="s">
        <v>1</v>
      </c>
      <c r="I15" s="61">
        <f>SUM(I13:I14)</f>
        <v>0</v>
      </c>
      <c r="J15" s="30">
        <v>0</v>
      </c>
      <c r="K15" s="61">
        <f>SUM(K13:K14)</f>
        <v>395</v>
      </c>
    </row>
    <row r="16" spans="1:11" ht="13" x14ac:dyDescent="0.3">
      <c r="A16" s="12"/>
      <c r="B16" s="9"/>
      <c r="C16" s="10"/>
      <c r="D16" s="11"/>
      <c r="E16" s="10"/>
      <c r="F16" s="10"/>
      <c r="G16" s="10"/>
      <c r="H16" s="11"/>
      <c r="I16" s="10"/>
      <c r="J16" s="10"/>
      <c r="K16" s="10"/>
    </row>
    <row r="17" spans="1:11" ht="13" x14ac:dyDescent="0.3">
      <c r="A17" s="12" t="s">
        <v>217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5">
      <c r="A18" s="14" t="s">
        <v>98</v>
      </c>
      <c r="B18" s="9" t="s">
        <v>218</v>
      </c>
      <c r="C18" s="52">
        <v>0</v>
      </c>
      <c r="D18" s="11" t="s">
        <v>1</v>
      </c>
      <c r="E18" s="52">
        <f>C18+'[1]AMCI 6_General-F'!E13</f>
        <v>0</v>
      </c>
      <c r="F18" s="52">
        <v>2200</v>
      </c>
      <c r="G18" s="23">
        <f t="shared" ref="G18" si="1">E18/F18</f>
        <v>0</v>
      </c>
      <c r="H18" s="11" t="s">
        <v>1</v>
      </c>
      <c r="I18" s="52">
        <v>12200</v>
      </c>
      <c r="J18" s="23">
        <f>+E18/I18</f>
        <v>0</v>
      </c>
      <c r="K18" s="52">
        <f>'[2]AMCI 6_General-F'!$F$19</f>
        <v>0</v>
      </c>
    </row>
    <row r="19" spans="1:11" x14ac:dyDescent="0.25">
      <c r="A19" s="9"/>
      <c r="B19" s="9"/>
      <c r="C19" s="17"/>
      <c r="D19" s="11" t="s">
        <v>1</v>
      </c>
      <c r="E19" s="17"/>
      <c r="F19" s="17"/>
      <c r="G19" s="17"/>
      <c r="H19" s="11" t="s">
        <v>1</v>
      </c>
      <c r="I19" s="17"/>
      <c r="J19" s="17"/>
      <c r="K19" s="17"/>
    </row>
    <row r="20" spans="1:11" ht="13" x14ac:dyDescent="0.3">
      <c r="A20" s="31" t="s">
        <v>219</v>
      </c>
      <c r="B20" s="12"/>
      <c r="C20" s="61">
        <f>SUM(C18:C19)</f>
        <v>0</v>
      </c>
      <c r="D20" s="1" t="s">
        <v>1</v>
      </c>
      <c r="E20" s="61">
        <f>SUM(E18:E19)</f>
        <v>0</v>
      </c>
      <c r="F20" s="61">
        <f>SUM(F18:F19)</f>
        <v>2200</v>
      </c>
      <c r="G20" s="30">
        <f>E20/F20</f>
        <v>0</v>
      </c>
      <c r="H20" s="1" t="s">
        <v>1</v>
      </c>
      <c r="I20" s="61">
        <f>SUM(I18:I19)</f>
        <v>12200</v>
      </c>
      <c r="J20" s="30">
        <f>+E20/I20</f>
        <v>0</v>
      </c>
      <c r="K20" s="61">
        <f>SUM(K18:K19)</f>
        <v>0</v>
      </c>
    </row>
    <row r="21" spans="1:11" x14ac:dyDescent="0.25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ht="13" x14ac:dyDescent="0.3">
      <c r="A22" s="12" t="s">
        <v>220</v>
      </c>
      <c r="B22" s="12"/>
      <c r="C22" s="13"/>
      <c r="D22" s="1" t="s">
        <v>1</v>
      </c>
      <c r="E22" s="13"/>
      <c r="F22" s="13"/>
      <c r="G22" s="13"/>
      <c r="H22" s="1" t="s">
        <v>1</v>
      </c>
      <c r="I22" s="13"/>
      <c r="J22" s="13"/>
      <c r="K22" s="13"/>
    </row>
    <row r="23" spans="1:11" x14ac:dyDescent="0.25">
      <c r="A23" s="14" t="s">
        <v>220</v>
      </c>
      <c r="B23" s="9" t="s">
        <v>221</v>
      </c>
      <c r="C23" s="52">
        <v>0</v>
      </c>
      <c r="D23" s="11" t="s">
        <v>1</v>
      </c>
      <c r="E23" s="52">
        <f>C23+'[1]AMCI 6_General-F'!E18</f>
        <v>0</v>
      </c>
      <c r="F23" s="52">
        <v>0</v>
      </c>
      <c r="G23" s="23">
        <v>0</v>
      </c>
      <c r="H23" s="11" t="s">
        <v>1</v>
      </c>
      <c r="I23" s="52">
        <v>0</v>
      </c>
      <c r="J23" s="23">
        <v>0</v>
      </c>
      <c r="K23" s="52">
        <f>'[3]AMCI 6_General-F'!$E$24</f>
        <v>0</v>
      </c>
    </row>
    <row r="24" spans="1:11" x14ac:dyDescent="0.25">
      <c r="A24" s="9"/>
      <c r="B24" s="9"/>
      <c r="C24" s="17"/>
      <c r="D24" s="11" t="s">
        <v>1</v>
      </c>
      <c r="E24" s="17"/>
      <c r="F24" s="17"/>
      <c r="G24" s="17"/>
      <c r="H24" s="11" t="s">
        <v>1</v>
      </c>
      <c r="I24" s="17"/>
      <c r="J24" s="17"/>
      <c r="K24" s="17"/>
    </row>
    <row r="25" spans="1:11" ht="13" x14ac:dyDescent="0.3">
      <c r="A25" s="12" t="s">
        <v>222</v>
      </c>
      <c r="B25" s="12"/>
      <c r="C25" s="61">
        <f>SUM(C23:C24)</f>
        <v>0</v>
      </c>
      <c r="D25" s="1" t="s">
        <v>1</v>
      </c>
      <c r="E25" s="61">
        <f>SUM(E23:E24)</f>
        <v>0</v>
      </c>
      <c r="F25" s="61">
        <f>SUM(F23:F24)</f>
        <v>0</v>
      </c>
      <c r="G25" s="30">
        <v>0</v>
      </c>
      <c r="H25" s="1" t="s">
        <v>1</v>
      </c>
      <c r="I25" s="61">
        <f>SUM(I23:I24)</f>
        <v>0</v>
      </c>
      <c r="J25" s="30">
        <v>0</v>
      </c>
      <c r="K25" s="61">
        <f>SUM(K23:K24)</f>
        <v>0</v>
      </c>
    </row>
    <row r="26" spans="1:11" x14ac:dyDescent="0.25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  <row r="27" spans="1:11" ht="13" x14ac:dyDescent="0.3">
      <c r="A27" s="12" t="s">
        <v>223</v>
      </c>
      <c r="B27" s="12"/>
      <c r="C27" s="13"/>
      <c r="D27" s="1" t="s">
        <v>1</v>
      </c>
      <c r="E27" s="13"/>
      <c r="F27" s="13"/>
      <c r="G27" s="13"/>
      <c r="H27" s="1" t="s">
        <v>1</v>
      </c>
      <c r="I27" s="13"/>
      <c r="J27" s="13"/>
      <c r="K27" s="13"/>
    </row>
    <row r="28" spans="1:11" x14ac:dyDescent="0.25">
      <c r="A28" s="14" t="s">
        <v>224</v>
      </c>
      <c r="B28" s="9" t="s">
        <v>225</v>
      </c>
      <c r="C28" s="52">
        <v>667.2</v>
      </c>
      <c r="D28" s="11" t="s">
        <v>1</v>
      </c>
      <c r="E28" s="52">
        <f>C28+'[1]AMCI 6_General-F'!E23</f>
        <v>23477.83</v>
      </c>
      <c r="F28" s="52">
        <v>15000</v>
      </c>
      <c r="G28" s="23">
        <f t="shared" ref="G28" si="2">E28/F28</f>
        <v>1.5651886666666668</v>
      </c>
      <c r="H28" s="11" t="s">
        <v>1</v>
      </c>
      <c r="I28" s="52">
        <v>20000</v>
      </c>
      <c r="J28" s="23">
        <f>+E28/I28</f>
        <v>1.1738915000000001</v>
      </c>
      <c r="K28" s="52">
        <f>'[3]AMCI 6_General-F'!$E$29</f>
        <v>19250</v>
      </c>
    </row>
    <row r="29" spans="1:11" x14ac:dyDescent="0.25">
      <c r="A29" s="9"/>
      <c r="B29" s="9"/>
      <c r="C29" s="17"/>
      <c r="D29" s="11" t="s">
        <v>1</v>
      </c>
      <c r="E29" s="17"/>
      <c r="F29" s="17"/>
      <c r="G29" s="17"/>
      <c r="H29" s="11" t="s">
        <v>1</v>
      </c>
      <c r="I29" s="17"/>
      <c r="J29" s="17"/>
      <c r="K29" s="17"/>
    </row>
    <row r="30" spans="1:11" ht="13" x14ac:dyDescent="0.3">
      <c r="A30" s="12" t="s">
        <v>226</v>
      </c>
      <c r="B30" s="12"/>
      <c r="C30" s="61">
        <f>SUM(C28:C29)</f>
        <v>667.2</v>
      </c>
      <c r="D30" s="62" t="s">
        <v>1</v>
      </c>
      <c r="E30" s="61">
        <f>SUM(E28:E29)</f>
        <v>23477.83</v>
      </c>
      <c r="F30" s="61">
        <f>SUM(F28:F29)</f>
        <v>15000</v>
      </c>
      <c r="G30" s="30">
        <f>E30/F30</f>
        <v>1.5651886666666668</v>
      </c>
      <c r="H30" s="1" t="s">
        <v>1</v>
      </c>
      <c r="I30" s="61">
        <f>SUM(I28:I29)</f>
        <v>20000</v>
      </c>
      <c r="J30" s="30">
        <f>+E30/I30</f>
        <v>1.1738915000000001</v>
      </c>
      <c r="K30" s="61">
        <f>SUM(K28:K29)</f>
        <v>19250</v>
      </c>
    </row>
    <row r="31" spans="1:11" x14ac:dyDescent="0.25">
      <c r="A31" s="14"/>
      <c r="B31" s="9"/>
      <c r="C31" s="59"/>
      <c r="D31" s="54" t="s">
        <v>1</v>
      </c>
      <c r="E31" s="59"/>
      <c r="F31" s="59"/>
      <c r="G31" s="17"/>
      <c r="H31" s="11" t="s">
        <v>1</v>
      </c>
      <c r="I31" s="59"/>
      <c r="J31" s="17"/>
      <c r="K31" s="59"/>
    </row>
    <row r="32" spans="1:11" ht="13" x14ac:dyDescent="0.3">
      <c r="A32" s="20" t="s">
        <v>50</v>
      </c>
      <c r="B32" s="20"/>
      <c r="C32" s="57">
        <f>+C30+C25+C20+C10+C15</f>
        <v>1927.2</v>
      </c>
      <c r="D32" s="58" t="s">
        <v>1</v>
      </c>
      <c r="E32" s="57">
        <f>+E30+E25+E20+E10+E15</f>
        <v>28021.670000000002</v>
      </c>
      <c r="F32" s="57">
        <f>+F30+F25+F20+F10+F15</f>
        <v>17500</v>
      </c>
      <c r="G32" s="26">
        <f>E32/F32</f>
        <v>1.6012382857142857</v>
      </c>
      <c r="H32" s="22" t="s">
        <v>1</v>
      </c>
      <c r="I32" s="57">
        <f>+I30+I25+I20+I10</f>
        <v>32500</v>
      </c>
      <c r="J32" s="26">
        <f>+E32/I32</f>
        <v>0.86220523076923083</v>
      </c>
      <c r="K32" s="57">
        <f>+K30+K25+K20+K10+K15</f>
        <v>19866</v>
      </c>
    </row>
    <row r="33" spans="1:11" x14ac:dyDescent="0.25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ht="13" x14ac:dyDescent="0.3">
      <c r="A34" s="20" t="s">
        <v>63</v>
      </c>
      <c r="B34" s="20"/>
      <c r="C34" s="21"/>
      <c r="D34" s="22" t="s">
        <v>1</v>
      </c>
      <c r="E34" s="21"/>
      <c r="F34" s="21"/>
      <c r="G34" s="21"/>
      <c r="H34" s="22" t="s">
        <v>1</v>
      </c>
      <c r="I34" s="21"/>
      <c r="J34" s="21"/>
      <c r="K34" s="21"/>
    </row>
    <row r="35" spans="1:11" ht="13" x14ac:dyDescent="0.3">
      <c r="A35" s="12" t="s">
        <v>227</v>
      </c>
      <c r="B35" s="12"/>
      <c r="C35" s="13"/>
      <c r="D35" s="1" t="s">
        <v>1</v>
      </c>
      <c r="E35" s="13"/>
      <c r="F35" s="13"/>
      <c r="G35" s="13"/>
      <c r="H35" s="1" t="s">
        <v>1</v>
      </c>
      <c r="I35" s="13"/>
      <c r="J35" s="13"/>
      <c r="K35" s="13"/>
    </row>
    <row r="36" spans="1:11" x14ac:dyDescent="0.25">
      <c r="A36" s="9"/>
      <c r="B36" s="9"/>
      <c r="C36" s="10"/>
      <c r="D36" s="11" t="s">
        <v>1</v>
      </c>
      <c r="E36" s="10"/>
      <c r="F36" s="10"/>
      <c r="G36" s="10"/>
      <c r="H36" s="11" t="s">
        <v>1</v>
      </c>
      <c r="I36" s="10"/>
      <c r="J36" s="10"/>
      <c r="K36" s="10"/>
    </row>
    <row r="37" spans="1:11" ht="13" x14ac:dyDescent="0.3">
      <c r="A37" s="31" t="s">
        <v>228</v>
      </c>
      <c r="B37" s="12"/>
      <c r="C37" s="13"/>
      <c r="D37" s="1" t="s">
        <v>1</v>
      </c>
      <c r="E37" s="13"/>
      <c r="F37" s="13"/>
      <c r="G37" s="13"/>
      <c r="H37" s="1" t="s">
        <v>1</v>
      </c>
      <c r="I37" s="13"/>
      <c r="J37" s="13"/>
      <c r="K37" s="13"/>
    </row>
    <row r="38" spans="1:11" x14ac:dyDescent="0.25">
      <c r="A38" s="29" t="s">
        <v>165</v>
      </c>
      <c r="B38" s="9" t="s">
        <v>229</v>
      </c>
      <c r="C38" s="52">
        <v>0</v>
      </c>
      <c r="D38" s="54" t="s">
        <v>1</v>
      </c>
      <c r="E38" s="52">
        <f>C38+'[1]AMCI 6_General-F'!E34</f>
        <v>1368.38</v>
      </c>
      <c r="F38" s="52">
        <v>0</v>
      </c>
      <c r="G38" s="23">
        <v>0</v>
      </c>
      <c r="H38" s="11" t="s">
        <v>1</v>
      </c>
      <c r="I38" s="52">
        <v>0</v>
      </c>
      <c r="J38" s="23">
        <v>0</v>
      </c>
      <c r="K38" s="52">
        <f>'[2]AMCI 6_General-F'!F41</f>
        <v>8</v>
      </c>
    </row>
    <row r="39" spans="1:11" x14ac:dyDescent="0.25">
      <c r="A39" s="29" t="s">
        <v>196</v>
      </c>
      <c r="B39" s="9" t="s">
        <v>230</v>
      </c>
      <c r="C39" s="16">
        <v>0</v>
      </c>
      <c r="D39" s="11" t="s">
        <v>1</v>
      </c>
      <c r="E39" s="16">
        <f>C39+'[1]AMCI 6_General-F'!E35</f>
        <v>0</v>
      </c>
      <c r="F39" s="16">
        <v>0</v>
      </c>
      <c r="G39" s="23">
        <v>0</v>
      </c>
      <c r="H39" s="11" t="s">
        <v>1</v>
      </c>
      <c r="I39" s="16">
        <v>0</v>
      </c>
      <c r="J39" s="23">
        <v>0</v>
      </c>
      <c r="K39" s="16">
        <f>'[2]AMCI 6_General-F'!F42</f>
        <v>0</v>
      </c>
    </row>
    <row r="40" spans="1:11" x14ac:dyDescent="0.25">
      <c r="A40" s="29" t="s">
        <v>231</v>
      </c>
      <c r="B40" s="9" t="s">
        <v>232</v>
      </c>
      <c r="C40" s="16">
        <v>64355.09</v>
      </c>
      <c r="D40" s="11" t="s">
        <v>1</v>
      </c>
      <c r="E40" s="16">
        <f>C40+'[1]AMCI 6_General-F'!E36</f>
        <v>561606.80999999982</v>
      </c>
      <c r="F40" s="16">
        <v>553714</v>
      </c>
      <c r="G40" s="23">
        <f t="shared" ref="G40:G46" si="3">E40/F40</f>
        <v>1.0142543081807573</v>
      </c>
      <c r="H40" s="11" t="s">
        <v>1</v>
      </c>
      <c r="I40" s="16">
        <v>743397</v>
      </c>
      <c r="J40" s="23">
        <f t="shared" ref="J40:J46" si="4">+E40/I40</f>
        <v>0.75546015117090848</v>
      </c>
      <c r="K40" s="16">
        <f>'[2]AMCI 6_General-F'!F43</f>
        <v>555727</v>
      </c>
    </row>
    <row r="41" spans="1:11" x14ac:dyDescent="0.25">
      <c r="A41" s="29" t="s">
        <v>154</v>
      </c>
      <c r="B41" s="9" t="s">
        <v>233</v>
      </c>
      <c r="C41" s="16">
        <v>0</v>
      </c>
      <c r="D41" s="11" t="s">
        <v>1</v>
      </c>
      <c r="E41" s="16">
        <f>C41+'[1]AMCI 6_General-F'!E37</f>
        <v>1515.5100000000002</v>
      </c>
      <c r="F41" s="16">
        <v>450</v>
      </c>
      <c r="G41" s="23">
        <f t="shared" si="3"/>
        <v>3.3678000000000003</v>
      </c>
      <c r="H41" s="11" t="s">
        <v>1</v>
      </c>
      <c r="I41" s="16">
        <v>600</v>
      </c>
      <c r="J41" s="23">
        <f t="shared" si="4"/>
        <v>2.5258500000000002</v>
      </c>
      <c r="K41" s="16">
        <f>'[2]AMCI 6_General-F'!F44</f>
        <v>721</v>
      </c>
    </row>
    <row r="42" spans="1:11" x14ac:dyDescent="0.25">
      <c r="A42" s="29" t="s">
        <v>87</v>
      </c>
      <c r="B42" s="9" t="s">
        <v>234</v>
      </c>
      <c r="C42" s="16">
        <v>0</v>
      </c>
      <c r="D42" s="11" t="s">
        <v>1</v>
      </c>
      <c r="E42" s="16">
        <f>C42+'[1]AMCI 6_General-F'!E38</f>
        <v>333.57</v>
      </c>
      <c r="F42" s="16">
        <v>270</v>
      </c>
      <c r="G42" s="23">
        <f t="shared" si="3"/>
        <v>1.2354444444444443</v>
      </c>
      <c r="H42" s="11" t="s">
        <v>1</v>
      </c>
      <c r="I42" s="16">
        <v>360</v>
      </c>
      <c r="J42" s="23">
        <f t="shared" si="4"/>
        <v>0.92658333333333331</v>
      </c>
      <c r="K42" s="16">
        <f>'[2]AMCI 6_General-F'!F45</f>
        <v>249</v>
      </c>
    </row>
    <row r="43" spans="1:11" x14ac:dyDescent="0.25">
      <c r="A43" s="29" t="s">
        <v>279</v>
      </c>
      <c r="B43" s="9"/>
      <c r="C43" s="16">
        <v>0</v>
      </c>
      <c r="D43" s="11"/>
      <c r="E43" s="16">
        <f>C43+'[1]AMCI 6_General-F'!E39</f>
        <v>0</v>
      </c>
      <c r="F43" s="16">
        <v>0</v>
      </c>
      <c r="G43" s="23">
        <v>0</v>
      </c>
      <c r="H43" s="11"/>
      <c r="I43" s="16">
        <v>0</v>
      </c>
      <c r="J43" s="23">
        <v>0</v>
      </c>
      <c r="K43" s="16">
        <f>'[2]AMCI 6_General-F'!F46</f>
        <v>90</v>
      </c>
    </row>
    <row r="44" spans="1:11" x14ac:dyDescent="0.25">
      <c r="A44" s="29" t="s">
        <v>91</v>
      </c>
      <c r="B44" s="9" t="s">
        <v>235</v>
      </c>
      <c r="C44" s="16">
        <v>518.78</v>
      </c>
      <c r="D44" s="11" t="s">
        <v>1</v>
      </c>
      <c r="E44" s="16">
        <f>C44+'[1]AMCI 6_General-F'!E40</f>
        <v>2445.88</v>
      </c>
      <c r="F44" s="16">
        <v>0</v>
      </c>
      <c r="G44" s="23">
        <v>0</v>
      </c>
      <c r="H44" s="11" t="s">
        <v>1</v>
      </c>
      <c r="I44" s="16">
        <v>0</v>
      </c>
      <c r="J44" s="23">
        <v>0</v>
      </c>
      <c r="K44" s="16">
        <f>'[2]AMCI 6_General-F'!F47</f>
        <v>934</v>
      </c>
    </row>
    <row r="45" spans="1:11" x14ac:dyDescent="0.25">
      <c r="A45" s="29" t="s">
        <v>137</v>
      </c>
      <c r="B45" s="9" t="s">
        <v>236</v>
      </c>
      <c r="C45" s="16">
        <v>0</v>
      </c>
      <c r="D45" s="11" t="s">
        <v>1</v>
      </c>
      <c r="E45" s="16">
        <f>C45+'[1]AMCI 6_General-F'!E41</f>
        <v>1055.69</v>
      </c>
      <c r="F45" s="16">
        <v>350</v>
      </c>
      <c r="G45" s="23">
        <f t="shared" si="3"/>
        <v>3.016257142857143</v>
      </c>
      <c r="H45" s="11" t="s">
        <v>1</v>
      </c>
      <c r="I45" s="16">
        <v>500</v>
      </c>
      <c r="J45" s="23">
        <f t="shared" si="4"/>
        <v>2.11138</v>
      </c>
      <c r="K45" s="16">
        <f>'[2]AMCI 6_General-F'!F48</f>
        <v>429</v>
      </c>
    </row>
    <row r="46" spans="1:11" x14ac:dyDescent="0.25">
      <c r="A46" s="29" t="s">
        <v>237</v>
      </c>
      <c r="B46" s="9" t="s">
        <v>238</v>
      </c>
      <c r="C46" s="16">
        <v>0</v>
      </c>
      <c r="D46" s="11" t="s">
        <v>1</v>
      </c>
      <c r="E46" s="16">
        <f>C46+'[1]AMCI 6_General-F'!E42</f>
        <v>1125.23</v>
      </c>
      <c r="F46" s="16">
        <v>5000</v>
      </c>
      <c r="G46" s="23">
        <f t="shared" si="3"/>
        <v>0.225046</v>
      </c>
      <c r="H46" s="11" t="s">
        <v>1</v>
      </c>
      <c r="I46" s="16">
        <v>5000</v>
      </c>
      <c r="J46" s="23">
        <f t="shared" si="4"/>
        <v>0.225046</v>
      </c>
      <c r="K46" s="16">
        <f>'[2]AMCI 6_General-F'!F49</f>
        <v>0</v>
      </c>
    </row>
    <row r="47" spans="1:11" x14ac:dyDescent="0.25">
      <c r="A47" s="9"/>
      <c r="B47" s="9"/>
      <c r="C47" s="10"/>
      <c r="D47" s="11" t="s">
        <v>1</v>
      </c>
      <c r="E47" s="10"/>
      <c r="F47" s="10"/>
      <c r="G47" s="10"/>
      <c r="H47" s="11" t="s">
        <v>1</v>
      </c>
      <c r="I47" s="10"/>
      <c r="J47" s="10"/>
      <c r="K47" s="10"/>
    </row>
    <row r="48" spans="1:11" ht="13" x14ac:dyDescent="0.3">
      <c r="A48" s="31" t="s">
        <v>239</v>
      </c>
      <c r="B48" s="12"/>
      <c r="C48" s="13"/>
      <c r="D48" s="1" t="s">
        <v>1</v>
      </c>
      <c r="E48" s="13"/>
      <c r="F48" s="13"/>
      <c r="G48" s="13"/>
      <c r="H48" s="1" t="s">
        <v>1</v>
      </c>
      <c r="I48" s="13"/>
      <c r="J48" s="13"/>
      <c r="K48" s="13"/>
    </row>
    <row r="49" spans="1:11" x14ac:dyDescent="0.25">
      <c r="A49" s="29" t="s">
        <v>240</v>
      </c>
      <c r="B49" s="9" t="s">
        <v>241</v>
      </c>
      <c r="C49" s="52">
        <v>235</v>
      </c>
      <c r="D49" s="54" t="s">
        <v>1</v>
      </c>
      <c r="E49" s="52">
        <f>C49+'[1]AMCI 6_General-F'!E45</f>
        <v>857</v>
      </c>
      <c r="F49" s="52">
        <v>0</v>
      </c>
      <c r="G49" s="23">
        <v>0</v>
      </c>
      <c r="H49" s="11" t="s">
        <v>1</v>
      </c>
      <c r="I49" s="52">
        <v>0</v>
      </c>
      <c r="J49" s="23">
        <v>0</v>
      </c>
      <c r="K49" s="52">
        <f>'[2]AMCI 6_General-F'!F52</f>
        <v>754</v>
      </c>
    </row>
    <row r="50" spans="1:11" x14ac:dyDescent="0.25">
      <c r="A50" s="35" t="s">
        <v>389</v>
      </c>
      <c r="B50" s="9" t="s">
        <v>242</v>
      </c>
      <c r="C50" s="16">
        <v>544.03</v>
      </c>
      <c r="D50" s="11" t="s">
        <v>1</v>
      </c>
      <c r="E50" s="16">
        <f>C50+'[1]AMCI 6_General-F'!E46</f>
        <v>22761.35</v>
      </c>
      <c r="F50" s="16">
        <v>18945</v>
      </c>
      <c r="G50" s="23">
        <f t="shared" ref="G50:G54" si="5">E50/F50</f>
        <v>1.201443652678807</v>
      </c>
      <c r="H50" s="11" t="s">
        <v>1</v>
      </c>
      <c r="I50" s="16">
        <f>400+25000</f>
        <v>25400</v>
      </c>
      <c r="J50" s="23">
        <f t="shared" ref="J50:J54" si="6">+E50/I50</f>
        <v>0.89611614173228338</v>
      </c>
      <c r="K50" s="16">
        <f>'[2]AMCI 6_General-F'!$F$53+'[2]AMCI 6_General-F'!$F$54</f>
        <v>23100</v>
      </c>
    </row>
    <row r="51" spans="1:11" x14ac:dyDescent="0.25">
      <c r="A51" s="29" t="s">
        <v>89</v>
      </c>
      <c r="B51" s="9" t="s">
        <v>243</v>
      </c>
      <c r="C51" s="16">
        <v>0</v>
      </c>
      <c r="D51" s="11" t="s">
        <v>1</v>
      </c>
      <c r="E51" s="16">
        <f>C51+'[1]AMCI 6_General-F'!E47</f>
        <v>189.68</v>
      </c>
      <c r="F51" s="16">
        <v>150</v>
      </c>
      <c r="G51" s="23">
        <f t="shared" si="5"/>
        <v>1.2645333333333333</v>
      </c>
      <c r="H51" s="11" t="s">
        <v>1</v>
      </c>
      <c r="I51" s="16">
        <v>200</v>
      </c>
      <c r="J51" s="23">
        <f t="shared" si="6"/>
        <v>0.94840000000000002</v>
      </c>
      <c r="K51" s="16">
        <f>'[2]AMCI 6_General-F'!$F$55</f>
        <v>174</v>
      </c>
    </row>
    <row r="52" spans="1:11" x14ac:dyDescent="0.25">
      <c r="A52" s="29" t="s">
        <v>132</v>
      </c>
      <c r="B52" s="9" t="s">
        <v>244</v>
      </c>
      <c r="C52" s="16">
        <v>6.84</v>
      </c>
      <c r="D52" s="11" t="s">
        <v>1</v>
      </c>
      <c r="E52" s="16">
        <f>C52+'[1]AMCI 6_General-F'!E48</f>
        <v>279.27</v>
      </c>
      <c r="F52" s="16">
        <v>0</v>
      </c>
      <c r="G52" s="23">
        <v>0</v>
      </c>
      <c r="H52" s="11" t="s">
        <v>1</v>
      </c>
      <c r="I52" s="16">
        <v>0</v>
      </c>
      <c r="J52" s="23">
        <v>0</v>
      </c>
      <c r="K52" s="16">
        <f>'[2]AMCI 6_General-F'!$F$56</f>
        <v>0</v>
      </c>
    </row>
    <row r="53" spans="1:11" x14ac:dyDescent="0.25">
      <c r="A53" s="29" t="s">
        <v>137</v>
      </c>
      <c r="B53" s="9" t="s">
        <v>245</v>
      </c>
      <c r="C53" s="16">
        <v>291.58</v>
      </c>
      <c r="D53" s="11" t="s">
        <v>1</v>
      </c>
      <c r="E53" s="16">
        <f>C53+'[1]AMCI 6_General-F'!E49</f>
        <v>2383.8399999999997</v>
      </c>
      <c r="F53" s="16">
        <v>900</v>
      </c>
      <c r="G53" s="23">
        <f t="shared" si="5"/>
        <v>2.6487111111111106</v>
      </c>
      <c r="H53" s="11" t="s">
        <v>1</v>
      </c>
      <c r="I53" s="16">
        <v>1200</v>
      </c>
      <c r="J53" s="23">
        <f t="shared" si="6"/>
        <v>1.986533333333333</v>
      </c>
      <c r="K53" s="16">
        <f>'[2]AMCI 6_General-F'!$F$57</f>
        <v>764</v>
      </c>
    </row>
    <row r="54" spans="1:11" x14ac:dyDescent="0.25">
      <c r="A54" s="29" t="s">
        <v>246</v>
      </c>
      <c r="B54" s="9" t="s">
        <v>247</v>
      </c>
      <c r="C54" s="16">
        <v>364.92</v>
      </c>
      <c r="D54" s="11" t="s">
        <v>1</v>
      </c>
      <c r="E54" s="16">
        <f>C54+'[1]AMCI 6_General-F'!E50</f>
        <v>4010.86</v>
      </c>
      <c r="F54" s="16">
        <v>4050</v>
      </c>
      <c r="G54" s="23">
        <f t="shared" si="5"/>
        <v>0.99033580246913588</v>
      </c>
      <c r="H54" s="11" t="s">
        <v>1</v>
      </c>
      <c r="I54" s="16">
        <v>5400</v>
      </c>
      <c r="J54" s="23">
        <f t="shared" si="6"/>
        <v>0.74275185185185189</v>
      </c>
      <c r="K54" s="16">
        <f>'[2]AMCI 6_General-F'!$F$58</f>
        <v>1979</v>
      </c>
    </row>
    <row r="55" spans="1:11" x14ac:dyDescent="0.25">
      <c r="A55" s="29" t="s">
        <v>406</v>
      </c>
      <c r="B55" s="9"/>
      <c r="C55" s="16">
        <v>0</v>
      </c>
      <c r="D55" s="11"/>
      <c r="E55" s="16">
        <v>0</v>
      </c>
      <c r="F55" s="16">
        <v>0</v>
      </c>
      <c r="G55" s="23">
        <v>0</v>
      </c>
      <c r="H55" s="11"/>
      <c r="I55" s="16">
        <v>0</v>
      </c>
      <c r="J55" s="23">
        <v>0</v>
      </c>
      <c r="K55" s="16">
        <f>'[2]AMCI 6_General-F'!$F$59</f>
        <v>12275</v>
      </c>
    </row>
    <row r="56" spans="1:11" x14ac:dyDescent="0.25">
      <c r="A56" s="9"/>
      <c r="B56" s="9"/>
      <c r="C56" s="10"/>
      <c r="D56" s="11" t="s">
        <v>1</v>
      </c>
      <c r="E56" s="10"/>
      <c r="F56" s="10"/>
      <c r="G56" s="10"/>
      <c r="H56" s="11" t="s">
        <v>1</v>
      </c>
      <c r="I56" s="10"/>
      <c r="J56" s="10"/>
      <c r="K56" s="10"/>
    </row>
    <row r="57" spans="1:11" ht="13" x14ac:dyDescent="0.3">
      <c r="A57" s="31" t="s">
        <v>248</v>
      </c>
      <c r="B57" s="12"/>
      <c r="C57" s="13"/>
      <c r="D57" s="1" t="s">
        <v>1</v>
      </c>
      <c r="E57" s="13"/>
      <c r="F57" s="13"/>
      <c r="G57" s="13"/>
      <c r="H57" s="1" t="s">
        <v>1</v>
      </c>
      <c r="I57" s="13"/>
      <c r="J57" s="13"/>
      <c r="K57" s="13"/>
    </row>
    <row r="58" spans="1:11" x14ac:dyDescent="0.25">
      <c r="A58" s="29" t="s">
        <v>249</v>
      </c>
      <c r="B58" s="9" t="s">
        <v>250</v>
      </c>
      <c r="C58" s="46">
        <v>2970</v>
      </c>
      <c r="D58" s="54" t="s">
        <v>1</v>
      </c>
      <c r="E58" s="52">
        <f>C58+'[1]AMCI 6_General-F'!E53</f>
        <v>10685</v>
      </c>
      <c r="F58" s="52">
        <v>10000</v>
      </c>
      <c r="G58" s="23">
        <v>0</v>
      </c>
      <c r="H58" s="11" t="s">
        <v>1</v>
      </c>
      <c r="I58" s="52">
        <v>10000</v>
      </c>
      <c r="J58" s="23">
        <f t="shared" ref="J58:J61" si="7">+E58/I58</f>
        <v>1.0685</v>
      </c>
      <c r="K58" s="52">
        <f>'[2]AMCI 6_General-F'!$F$62</f>
        <v>14750</v>
      </c>
    </row>
    <row r="59" spans="1:11" x14ac:dyDescent="0.25">
      <c r="A59" s="35" t="s">
        <v>382</v>
      </c>
      <c r="B59" s="9"/>
      <c r="C59" s="16">
        <v>0</v>
      </c>
      <c r="D59" s="11"/>
      <c r="E59" s="16">
        <f>C59+'[1]AMCI 6_General-F'!E54</f>
        <v>24065.78</v>
      </c>
      <c r="F59" s="16">
        <v>15000</v>
      </c>
      <c r="G59" s="23">
        <v>0</v>
      </c>
      <c r="H59" s="11"/>
      <c r="I59" s="16">
        <v>15000</v>
      </c>
      <c r="J59" s="23">
        <f t="shared" si="7"/>
        <v>1.6043853333333333</v>
      </c>
      <c r="K59" s="16">
        <f>'[2]AMCI 6_General-F'!$F$63</f>
        <v>8627</v>
      </c>
    </row>
    <row r="60" spans="1:11" x14ac:dyDescent="0.25">
      <c r="A60" s="35" t="s">
        <v>383</v>
      </c>
      <c r="B60" s="9"/>
      <c r="C60" s="16">
        <v>0</v>
      </c>
      <c r="D60" s="11"/>
      <c r="E60" s="16">
        <f>C60+'[1]AMCI 6_General-F'!E55</f>
        <v>263.58999999999997</v>
      </c>
      <c r="F60" s="16">
        <v>0</v>
      </c>
      <c r="G60" s="23">
        <v>0</v>
      </c>
      <c r="H60" s="11"/>
      <c r="I60" s="16">
        <v>0</v>
      </c>
      <c r="J60" s="23">
        <v>0</v>
      </c>
      <c r="K60" s="16">
        <v>0</v>
      </c>
    </row>
    <row r="61" spans="1:11" x14ac:dyDescent="0.25">
      <c r="A61" s="29" t="s">
        <v>178</v>
      </c>
      <c r="B61" s="9" t="s">
        <v>251</v>
      </c>
      <c r="C61" s="16">
        <v>0</v>
      </c>
      <c r="D61" s="11" t="s">
        <v>1</v>
      </c>
      <c r="E61" s="16">
        <f>C61+'[1]AMCI 6_General-F'!E56</f>
        <v>3981.32</v>
      </c>
      <c r="F61" s="16">
        <v>0</v>
      </c>
      <c r="G61" s="23">
        <v>0</v>
      </c>
      <c r="H61" s="11" t="s">
        <v>1</v>
      </c>
      <c r="I61" s="16">
        <v>3000</v>
      </c>
      <c r="J61" s="23">
        <f t="shared" si="7"/>
        <v>1.3271066666666667</v>
      </c>
      <c r="K61" s="16">
        <f>'[2]AMCI 6_General-F'!$F$64</f>
        <v>2668</v>
      </c>
    </row>
    <row r="62" spans="1:11" x14ac:dyDescent="0.25">
      <c r="A62" s="9"/>
      <c r="B62" s="9"/>
      <c r="C62" s="17"/>
      <c r="D62" s="11" t="s">
        <v>1</v>
      </c>
      <c r="E62" s="17"/>
      <c r="F62" s="17"/>
      <c r="G62" s="17"/>
      <c r="H62" s="11" t="s">
        <v>1</v>
      </c>
      <c r="I62" s="17"/>
      <c r="J62" s="17"/>
      <c r="K62" s="17"/>
    </row>
    <row r="63" spans="1:11" ht="13" x14ac:dyDescent="0.3">
      <c r="A63" s="12" t="s">
        <v>252</v>
      </c>
      <c r="B63" s="12"/>
      <c r="C63" s="61">
        <f>SUM(C38:C62)</f>
        <v>69286.239999999991</v>
      </c>
      <c r="D63" s="62" t="s">
        <v>1</v>
      </c>
      <c r="E63" s="61">
        <f>SUM(E38:E62)</f>
        <v>638928.75999999966</v>
      </c>
      <c r="F63" s="61">
        <f>SUM(F38:F62)</f>
        <v>608829</v>
      </c>
      <c r="G63" s="30">
        <v>0.71865652773519995</v>
      </c>
      <c r="H63" s="1" t="s">
        <v>1</v>
      </c>
      <c r="I63" s="61">
        <f>SUM(I37:I62)</f>
        <v>810057</v>
      </c>
      <c r="J63" s="30">
        <f>+E63/I63</f>
        <v>0.78874543396328856</v>
      </c>
      <c r="K63" s="61">
        <f>SUM(K37:K62)</f>
        <v>623249</v>
      </c>
    </row>
    <row r="64" spans="1:11" x14ac:dyDescent="0.25">
      <c r="A64" s="9"/>
      <c r="B64" s="9"/>
      <c r="C64" s="10"/>
      <c r="D64" s="11" t="s">
        <v>1</v>
      </c>
      <c r="E64" s="10"/>
      <c r="F64" s="10"/>
      <c r="G64" s="10"/>
      <c r="H64" s="11" t="s">
        <v>1</v>
      </c>
      <c r="I64" s="10"/>
      <c r="J64" s="10"/>
      <c r="K64" s="10"/>
    </row>
    <row r="65" spans="1:11" ht="13" x14ac:dyDescent="0.3">
      <c r="A65" s="12" t="s">
        <v>253</v>
      </c>
      <c r="B65" s="12"/>
      <c r="C65" s="13"/>
      <c r="D65" s="1" t="s">
        <v>1</v>
      </c>
      <c r="E65" s="13"/>
      <c r="F65" s="13"/>
      <c r="G65" s="13"/>
      <c r="H65" s="1" t="s">
        <v>1</v>
      </c>
      <c r="I65" s="13"/>
      <c r="J65" s="13"/>
      <c r="K65" s="13"/>
    </row>
    <row r="66" spans="1:11" x14ac:dyDescent="0.25">
      <c r="A66" s="14" t="s">
        <v>254</v>
      </c>
      <c r="B66" s="9" t="s">
        <v>255</v>
      </c>
      <c r="C66" s="52">
        <v>0</v>
      </c>
      <c r="D66" s="11" t="s">
        <v>1</v>
      </c>
      <c r="E66" s="52">
        <f>C66+'[4]AMCI 6_General-F'!E61</f>
        <v>0</v>
      </c>
      <c r="F66" s="52">
        <v>15000</v>
      </c>
      <c r="G66" s="23">
        <f t="shared" ref="G66" si="8">E66/F66</f>
        <v>0</v>
      </c>
      <c r="H66" s="11" t="s">
        <v>1</v>
      </c>
      <c r="I66" s="52">
        <v>15000</v>
      </c>
      <c r="J66" s="23">
        <f>+E66/I66</f>
        <v>0</v>
      </c>
      <c r="K66" s="52">
        <f>'[2]AMCI 6_General-F'!$F$69</f>
        <v>0</v>
      </c>
    </row>
    <row r="67" spans="1:11" x14ac:dyDescent="0.25">
      <c r="A67" s="9"/>
      <c r="B67" s="9"/>
      <c r="C67" s="17"/>
      <c r="D67" s="11" t="s">
        <v>1</v>
      </c>
      <c r="E67" s="17"/>
      <c r="F67" s="17"/>
      <c r="G67" s="17"/>
      <c r="H67" s="11" t="s">
        <v>1</v>
      </c>
      <c r="I67" s="17"/>
      <c r="J67" s="17"/>
      <c r="K67" s="17"/>
    </row>
    <row r="68" spans="1:11" ht="13" x14ac:dyDescent="0.3">
      <c r="A68" s="12" t="s">
        <v>256</v>
      </c>
      <c r="B68" s="12"/>
      <c r="C68" s="61">
        <f>SUM(C66:C67)</f>
        <v>0</v>
      </c>
      <c r="D68" s="1" t="s">
        <v>1</v>
      </c>
      <c r="E68" s="61">
        <f>SUM(E66:E67)</f>
        <v>0</v>
      </c>
      <c r="F68" s="61">
        <f>SUM(F66:F67)</f>
        <v>15000</v>
      </c>
      <c r="G68" s="30">
        <v>0</v>
      </c>
      <c r="H68" s="1" t="s">
        <v>1</v>
      </c>
      <c r="I68" s="61">
        <f>SUM(I66:I67)</f>
        <v>15000</v>
      </c>
      <c r="J68" s="30">
        <f>+E68/I68</f>
        <v>0</v>
      </c>
      <c r="K68" s="61">
        <f>SUM(K66:K67)</f>
        <v>0</v>
      </c>
    </row>
    <row r="69" spans="1:11" x14ac:dyDescent="0.25">
      <c r="A69" s="9"/>
      <c r="B69" s="9"/>
      <c r="C69" s="10"/>
      <c r="D69" s="11" t="s">
        <v>1</v>
      </c>
      <c r="E69" s="10"/>
      <c r="F69" s="10"/>
      <c r="G69" s="10"/>
      <c r="H69" s="11" t="s">
        <v>1</v>
      </c>
      <c r="I69" s="10"/>
      <c r="J69" s="10"/>
      <c r="K69" s="10"/>
    </row>
    <row r="70" spans="1:11" ht="13" x14ac:dyDescent="0.3">
      <c r="A70" s="12" t="s">
        <v>257</v>
      </c>
      <c r="B70" s="12"/>
      <c r="C70" s="13"/>
      <c r="D70" s="1" t="s">
        <v>1</v>
      </c>
      <c r="E70" s="13"/>
      <c r="F70" s="13"/>
      <c r="G70" s="13"/>
      <c r="H70" s="1" t="s">
        <v>1</v>
      </c>
      <c r="I70" s="13"/>
      <c r="J70" s="13"/>
      <c r="K70" s="13"/>
    </row>
    <row r="71" spans="1:11" x14ac:dyDescent="0.25">
      <c r="A71" s="14" t="s">
        <v>122</v>
      </c>
      <c r="B71" s="9" t="s">
        <v>258</v>
      </c>
      <c r="C71" s="52">
        <v>0</v>
      </c>
      <c r="D71" s="54" t="s">
        <v>1</v>
      </c>
      <c r="E71" s="52">
        <f>C71+'[1]AMCI 6_General-F'!E66</f>
        <v>390</v>
      </c>
      <c r="F71" s="52">
        <v>2255</v>
      </c>
      <c r="G71" s="23">
        <f t="shared" ref="G71:G79" si="9">E71/F71</f>
        <v>0.17294900221729489</v>
      </c>
      <c r="H71" s="11" t="s">
        <v>1</v>
      </c>
      <c r="I71" s="52">
        <v>3055</v>
      </c>
      <c r="J71" s="23">
        <f t="shared" ref="J71:J79" si="10">+E71/I71</f>
        <v>0.1276595744680851</v>
      </c>
      <c r="K71" s="52">
        <f>'[2]AMCI 6_General-F'!$F$74</f>
        <v>86</v>
      </c>
    </row>
    <row r="72" spans="1:11" x14ac:dyDescent="0.25">
      <c r="A72" s="14" t="s">
        <v>145</v>
      </c>
      <c r="B72" s="9" t="s">
        <v>259</v>
      </c>
      <c r="C72" s="16">
        <v>0</v>
      </c>
      <c r="D72" s="11" t="s">
        <v>1</v>
      </c>
      <c r="E72" s="16">
        <f>C72+'[1]AMCI 6_General-F'!E67</f>
        <v>0</v>
      </c>
      <c r="F72" s="16">
        <v>0</v>
      </c>
      <c r="G72" s="23">
        <v>0</v>
      </c>
      <c r="H72" s="11" t="s">
        <v>1</v>
      </c>
      <c r="I72" s="16">
        <v>0</v>
      </c>
      <c r="J72" s="23">
        <v>0</v>
      </c>
      <c r="K72" s="47">
        <f>'[2]AMCI 6_General-F'!$F$75</f>
        <v>0</v>
      </c>
    </row>
    <row r="73" spans="1:11" x14ac:dyDescent="0.25">
      <c r="A73" s="14" t="s">
        <v>124</v>
      </c>
      <c r="B73" s="9" t="s">
        <v>260</v>
      </c>
      <c r="C73" s="16">
        <v>0</v>
      </c>
      <c r="D73" s="11" t="s">
        <v>1</v>
      </c>
      <c r="E73" s="16">
        <f>C73+'[1]AMCI 6_General-F'!E68</f>
        <v>0</v>
      </c>
      <c r="F73" s="16">
        <v>400</v>
      </c>
      <c r="G73" s="23">
        <v>0</v>
      </c>
      <c r="H73" s="11" t="s">
        <v>1</v>
      </c>
      <c r="I73" s="16">
        <v>400</v>
      </c>
      <c r="J73" s="23">
        <f t="shared" si="10"/>
        <v>0</v>
      </c>
      <c r="K73" s="47">
        <f>'[2]AMCI 6_General-F'!$F$76</f>
        <v>41</v>
      </c>
    </row>
    <row r="74" spans="1:11" x14ac:dyDescent="0.25">
      <c r="A74" s="14" t="s">
        <v>152</v>
      </c>
      <c r="B74" s="9" t="s">
        <v>261</v>
      </c>
      <c r="C74" s="16">
        <v>0</v>
      </c>
      <c r="D74" s="11" t="s">
        <v>1</v>
      </c>
      <c r="E74" s="16">
        <f>C74+'[1]AMCI 6_General-F'!E69</f>
        <v>0</v>
      </c>
      <c r="F74" s="16">
        <v>2200</v>
      </c>
      <c r="G74" s="23">
        <f t="shared" si="9"/>
        <v>0</v>
      </c>
      <c r="H74" s="11" t="s">
        <v>1</v>
      </c>
      <c r="I74" s="16">
        <v>12200</v>
      </c>
      <c r="J74" s="23">
        <f t="shared" si="10"/>
        <v>0</v>
      </c>
      <c r="K74" s="47">
        <f>'[2]AMCI 6_General-F'!$F$77</f>
        <v>0</v>
      </c>
    </row>
    <row r="75" spans="1:11" x14ac:dyDescent="0.25">
      <c r="A75" s="40" t="s">
        <v>127</v>
      </c>
      <c r="B75" s="9"/>
      <c r="C75" s="16">
        <v>0</v>
      </c>
      <c r="D75" s="11"/>
      <c r="E75" s="16">
        <f>C75+'[1]AMCI 6_General-F'!E70</f>
        <v>1780.45</v>
      </c>
      <c r="F75" s="16">
        <v>4000</v>
      </c>
      <c r="G75" s="23">
        <v>0</v>
      </c>
      <c r="H75" s="11"/>
      <c r="I75" s="16">
        <v>1200</v>
      </c>
      <c r="J75" s="23">
        <f t="shared" si="10"/>
        <v>1.4837083333333334</v>
      </c>
      <c r="K75" s="47">
        <v>0</v>
      </c>
    </row>
    <row r="76" spans="1:11" x14ac:dyDescent="0.25">
      <c r="A76" s="14" t="s">
        <v>154</v>
      </c>
      <c r="B76" s="9" t="s">
        <v>262</v>
      </c>
      <c r="C76" s="16">
        <v>0</v>
      </c>
      <c r="D76" s="11" t="s">
        <v>1</v>
      </c>
      <c r="E76" s="16">
        <f>C76+'[1]AMCI 6_General-F'!E71</f>
        <v>890.8900000000001</v>
      </c>
      <c r="F76" s="16">
        <v>900</v>
      </c>
      <c r="G76" s="23">
        <f t="shared" si="9"/>
        <v>0.98987777777777786</v>
      </c>
      <c r="H76" s="11" t="s">
        <v>1</v>
      </c>
      <c r="I76" s="16">
        <v>4000</v>
      </c>
      <c r="J76" s="23">
        <f t="shared" si="10"/>
        <v>0.22272250000000002</v>
      </c>
      <c r="K76" s="47">
        <f>'[2]AMCI 6_General-F'!$F$78</f>
        <v>1113</v>
      </c>
    </row>
    <row r="77" spans="1:11" x14ac:dyDescent="0.25">
      <c r="A77" s="14" t="s">
        <v>87</v>
      </c>
      <c r="B77" s="9" t="s">
        <v>263</v>
      </c>
      <c r="C77" s="16">
        <v>0</v>
      </c>
      <c r="D77" s="11" t="s">
        <v>1</v>
      </c>
      <c r="E77" s="16">
        <f>C77+'[1]AMCI 6_General-F'!E72</f>
        <v>0</v>
      </c>
      <c r="F77" s="16">
        <v>900</v>
      </c>
      <c r="G77" s="23">
        <f t="shared" si="9"/>
        <v>0</v>
      </c>
      <c r="H77" s="11" t="s">
        <v>1</v>
      </c>
      <c r="I77" s="16">
        <v>1200</v>
      </c>
      <c r="J77" s="23">
        <f t="shared" si="10"/>
        <v>0</v>
      </c>
      <c r="K77" s="47">
        <f>'[2]AMCI 6_General-F'!$F$79</f>
        <v>979</v>
      </c>
    </row>
    <row r="78" spans="1:11" x14ac:dyDescent="0.25">
      <c r="A78" s="14" t="s">
        <v>91</v>
      </c>
      <c r="B78" s="9" t="s">
        <v>264</v>
      </c>
      <c r="C78" s="16">
        <v>25</v>
      </c>
      <c r="D78" s="11" t="s">
        <v>1</v>
      </c>
      <c r="E78" s="16">
        <f>C78+'[1]AMCI 6_General-F'!E73</f>
        <v>7818.26</v>
      </c>
      <c r="F78" s="16">
        <v>2000</v>
      </c>
      <c r="G78" s="23">
        <v>0</v>
      </c>
      <c r="H78" s="11" t="s">
        <v>1</v>
      </c>
      <c r="I78" s="16">
        <v>6000</v>
      </c>
      <c r="J78" s="23">
        <f t="shared" si="10"/>
        <v>1.3030433333333333</v>
      </c>
      <c r="K78" s="47">
        <f>'[2]AMCI 6_General-F'!$F$80</f>
        <v>4971</v>
      </c>
    </row>
    <row r="79" spans="1:11" x14ac:dyDescent="0.25">
      <c r="A79" s="14" t="s">
        <v>137</v>
      </c>
      <c r="B79" s="9" t="s">
        <v>265</v>
      </c>
      <c r="C79" s="16">
        <v>0</v>
      </c>
      <c r="D79" s="11" t="s">
        <v>1</v>
      </c>
      <c r="E79" s="16">
        <f>C79+'[1]AMCI 6_General-F'!E74</f>
        <v>164.16000000000003</v>
      </c>
      <c r="F79" s="16">
        <v>100</v>
      </c>
      <c r="G79" s="23">
        <f t="shared" si="9"/>
        <v>1.6416000000000002</v>
      </c>
      <c r="H79" s="11" t="s">
        <v>1</v>
      </c>
      <c r="I79" s="16">
        <v>100</v>
      </c>
      <c r="J79" s="23">
        <f t="shared" si="10"/>
        <v>1.6416000000000002</v>
      </c>
      <c r="K79" s="47">
        <f>'[2]AMCI 6_General-F'!$F$81</f>
        <v>0</v>
      </c>
    </row>
    <row r="80" spans="1:11" x14ac:dyDescent="0.25">
      <c r="A80" s="9"/>
      <c r="B80" s="9"/>
      <c r="C80" s="10"/>
      <c r="D80" s="11" t="s">
        <v>1</v>
      </c>
      <c r="E80" s="10"/>
      <c r="F80" s="10"/>
      <c r="G80" s="10"/>
      <c r="H80" s="11" t="s">
        <v>1</v>
      </c>
      <c r="I80" s="10"/>
      <c r="J80" s="10"/>
      <c r="K80" s="10"/>
    </row>
    <row r="81" spans="1:11" ht="13" x14ac:dyDescent="0.3">
      <c r="A81" s="12" t="s">
        <v>266</v>
      </c>
      <c r="B81" s="12"/>
      <c r="C81" s="13"/>
      <c r="D81" s="1" t="s">
        <v>1</v>
      </c>
      <c r="E81" s="13"/>
      <c r="F81" s="13"/>
      <c r="G81" s="13"/>
      <c r="H81" s="1" t="s">
        <v>1</v>
      </c>
      <c r="I81" s="13"/>
      <c r="J81" s="13"/>
      <c r="K81" s="13"/>
    </row>
    <row r="82" spans="1:11" x14ac:dyDescent="0.25">
      <c r="A82" s="14" t="s">
        <v>196</v>
      </c>
      <c r="B82" s="9" t="s">
        <v>267</v>
      </c>
      <c r="C82" s="52">
        <v>0</v>
      </c>
      <c r="D82" s="54" t="s">
        <v>1</v>
      </c>
      <c r="E82" s="52">
        <f>C82+'[1]AMCI 6_General-F'!E77</f>
        <v>0</v>
      </c>
      <c r="F82" s="52">
        <v>0</v>
      </c>
      <c r="G82" s="23">
        <v>0</v>
      </c>
      <c r="H82" s="11" t="s">
        <v>1</v>
      </c>
      <c r="I82" s="52">
        <v>0</v>
      </c>
      <c r="J82" s="23">
        <v>0</v>
      </c>
      <c r="K82" s="52">
        <f>'[2]AMCI 6_General-F'!$F$84</f>
        <v>0</v>
      </c>
    </row>
    <row r="83" spans="1:11" x14ac:dyDescent="0.25">
      <c r="A83" s="14" t="s">
        <v>268</v>
      </c>
      <c r="B83" s="9" t="s">
        <v>269</v>
      </c>
      <c r="C83" s="16">
        <v>0</v>
      </c>
      <c r="D83" s="11" t="s">
        <v>1</v>
      </c>
      <c r="E83" s="16">
        <f>C83+'[1]AMCI 6_General-F'!E78</f>
        <v>56.08</v>
      </c>
      <c r="F83" s="16">
        <v>0</v>
      </c>
      <c r="G83" s="23">
        <v>0</v>
      </c>
      <c r="H83" s="11" t="s">
        <v>1</v>
      </c>
      <c r="I83" s="16">
        <v>0</v>
      </c>
      <c r="J83" s="23">
        <v>0</v>
      </c>
      <c r="K83" s="47">
        <f>'[2]AMCI 6_General-F'!$F$85</f>
        <v>0</v>
      </c>
    </row>
    <row r="84" spans="1:11" x14ac:dyDescent="0.25">
      <c r="A84" s="14" t="s">
        <v>124</v>
      </c>
      <c r="B84" s="9" t="s">
        <v>270</v>
      </c>
      <c r="C84" s="16">
        <v>0</v>
      </c>
      <c r="D84" s="11" t="s">
        <v>1</v>
      </c>
      <c r="E84" s="16">
        <f>C84+'[1]AMCI 6_General-F'!E79</f>
        <v>0</v>
      </c>
      <c r="F84" s="16">
        <v>0</v>
      </c>
      <c r="G84" s="23">
        <v>0</v>
      </c>
      <c r="H84" s="11" t="s">
        <v>1</v>
      </c>
      <c r="I84" s="16">
        <v>0</v>
      </c>
      <c r="J84" s="23">
        <v>0</v>
      </c>
      <c r="K84" s="47">
        <f>'[2]AMCI 6_General-F'!$F$86</f>
        <v>0</v>
      </c>
    </row>
    <row r="85" spans="1:11" x14ac:dyDescent="0.25">
      <c r="A85" s="14" t="s">
        <v>154</v>
      </c>
      <c r="B85" s="9" t="s">
        <v>271</v>
      </c>
      <c r="C85" s="16">
        <v>0</v>
      </c>
      <c r="D85" s="11" t="s">
        <v>1</v>
      </c>
      <c r="E85" s="16">
        <f>C85+'[1]AMCI 6_General-F'!E80</f>
        <v>2636.27</v>
      </c>
      <c r="F85" s="16">
        <v>900</v>
      </c>
      <c r="G85" s="23">
        <f t="shared" ref="G85:G87" si="11">E85/F85</f>
        <v>2.9291888888888891</v>
      </c>
      <c r="H85" s="11" t="s">
        <v>1</v>
      </c>
      <c r="I85" s="16">
        <v>1200</v>
      </c>
      <c r="J85" s="23">
        <f t="shared" ref="J85:J87" si="12">+E85/I85</f>
        <v>2.1968916666666667</v>
      </c>
      <c r="K85" s="47">
        <f>'[2]AMCI 6_General-F'!$F$87</f>
        <v>545</v>
      </c>
    </row>
    <row r="86" spans="1:11" x14ac:dyDescent="0.25">
      <c r="A86" s="14" t="s">
        <v>87</v>
      </c>
      <c r="B86" s="9" t="s">
        <v>272</v>
      </c>
      <c r="C86" s="16">
        <v>0</v>
      </c>
      <c r="D86" s="11" t="s">
        <v>1</v>
      </c>
      <c r="E86" s="16">
        <f>C86+'[1]AMCI 6_General-F'!E81</f>
        <v>103.88</v>
      </c>
      <c r="F86" s="16">
        <v>0</v>
      </c>
      <c r="G86" s="23">
        <v>0</v>
      </c>
      <c r="H86" s="11" t="s">
        <v>1</v>
      </c>
      <c r="I86" s="16">
        <v>0</v>
      </c>
      <c r="J86" s="23">
        <v>0</v>
      </c>
      <c r="K86" s="47">
        <f>'[2]AMCI 6_General-F'!$F$88</f>
        <v>0</v>
      </c>
    </row>
    <row r="87" spans="1:11" x14ac:dyDescent="0.25">
      <c r="A87" s="14" t="s">
        <v>91</v>
      </c>
      <c r="B87" s="9" t="s">
        <v>273</v>
      </c>
      <c r="C87" s="16">
        <v>56</v>
      </c>
      <c r="D87" s="11" t="s">
        <v>1</v>
      </c>
      <c r="E87" s="16">
        <f>C87+'[1]AMCI 6_General-F'!E82</f>
        <v>2816.6699999999996</v>
      </c>
      <c r="F87" s="16">
        <v>1200</v>
      </c>
      <c r="G87" s="23">
        <f t="shared" si="11"/>
        <v>2.3472249999999999</v>
      </c>
      <c r="H87" s="11" t="s">
        <v>1</v>
      </c>
      <c r="I87" s="16">
        <v>2100</v>
      </c>
      <c r="J87" s="23">
        <f t="shared" si="12"/>
        <v>1.3412714285714284</v>
      </c>
      <c r="K87" s="47">
        <f>'[2]AMCI 6_General-F'!$F$89</f>
        <v>2185</v>
      </c>
    </row>
    <row r="88" spans="1:11" x14ac:dyDescent="0.25">
      <c r="A88" s="9"/>
      <c r="B88" s="9"/>
      <c r="C88" s="17"/>
      <c r="D88" s="11" t="s">
        <v>1</v>
      </c>
      <c r="E88" s="17"/>
      <c r="F88" s="17"/>
      <c r="G88" s="17"/>
      <c r="H88" s="11" t="s">
        <v>1</v>
      </c>
      <c r="I88" s="17"/>
      <c r="J88" s="17"/>
      <c r="K88" s="17"/>
    </row>
    <row r="89" spans="1:11" ht="13" x14ac:dyDescent="0.3">
      <c r="A89" s="12" t="s">
        <v>274</v>
      </c>
      <c r="B89" s="12"/>
      <c r="C89" s="61">
        <f>SUM(C71:C87)</f>
        <v>81</v>
      </c>
      <c r="D89" s="62" t="s">
        <v>1</v>
      </c>
      <c r="E89" s="61">
        <f>SUM(E71:E87)</f>
        <v>16656.66</v>
      </c>
      <c r="F89" s="61">
        <f>SUM(F71:F88)</f>
        <v>14855</v>
      </c>
      <c r="G89" s="30">
        <v>0.20081224489800001</v>
      </c>
      <c r="H89" s="1" t="s">
        <v>1</v>
      </c>
      <c r="I89" s="61">
        <f>SUM(I71:I88)</f>
        <v>31455</v>
      </c>
      <c r="J89" s="30">
        <f>+E89/I89</f>
        <v>0.52953934191702434</v>
      </c>
      <c r="K89" s="61">
        <f>SUM(K71:K88)</f>
        <v>9920</v>
      </c>
    </row>
    <row r="90" spans="1:11" x14ac:dyDescent="0.25">
      <c r="A90" s="9"/>
      <c r="B90" s="9"/>
      <c r="C90" s="10"/>
      <c r="D90" s="11" t="s">
        <v>1</v>
      </c>
      <c r="E90" s="10"/>
      <c r="F90" s="10"/>
      <c r="G90" s="10"/>
      <c r="H90" s="11" t="s">
        <v>1</v>
      </c>
      <c r="I90" s="10"/>
      <c r="J90" s="10"/>
      <c r="K90" s="10"/>
    </row>
    <row r="91" spans="1:11" ht="13" x14ac:dyDescent="0.3">
      <c r="A91" s="12" t="s">
        <v>275</v>
      </c>
      <c r="B91" s="12"/>
      <c r="C91" s="13"/>
      <c r="D91" s="1" t="s">
        <v>1</v>
      </c>
      <c r="E91" s="13"/>
      <c r="F91" s="13"/>
      <c r="G91" s="13"/>
      <c r="H91" s="1" t="s">
        <v>1</v>
      </c>
      <c r="I91" s="13"/>
      <c r="J91" s="13"/>
      <c r="K91" s="13"/>
    </row>
    <row r="92" spans="1:11" x14ac:dyDescent="0.25">
      <c r="A92" s="14" t="s">
        <v>276</v>
      </c>
      <c r="B92" s="9" t="s">
        <v>277</v>
      </c>
      <c r="C92" s="52">
        <v>0</v>
      </c>
      <c r="D92" s="54" t="s">
        <v>1</v>
      </c>
      <c r="E92" s="52">
        <f>C92+'[1]AMCI 6_General-F'!E87</f>
        <v>0</v>
      </c>
      <c r="F92" s="52">
        <v>20000</v>
      </c>
      <c r="G92" s="23">
        <f t="shared" ref="G92" si="13">E92/F92</f>
        <v>0</v>
      </c>
      <c r="H92" s="11" t="s">
        <v>1</v>
      </c>
      <c r="I92" s="52">
        <v>20000</v>
      </c>
      <c r="J92" s="23">
        <f t="shared" ref="J92" si="14">+E92/I92</f>
        <v>0</v>
      </c>
      <c r="K92" s="52">
        <f>'[2]AMCI 6_General-F'!$F$94</f>
        <v>10200</v>
      </c>
    </row>
    <row r="93" spans="1:11" x14ac:dyDescent="0.25">
      <c r="A93" s="14" t="s">
        <v>87</v>
      </c>
      <c r="B93" s="9" t="s">
        <v>278</v>
      </c>
      <c r="C93" s="16">
        <v>0</v>
      </c>
      <c r="D93" s="11" t="s">
        <v>1</v>
      </c>
      <c r="E93" s="16">
        <f>C93+'[1]AMCI 6_General-F'!E88</f>
        <v>0</v>
      </c>
      <c r="F93" s="16">
        <v>0</v>
      </c>
      <c r="G93" s="23">
        <v>0</v>
      </c>
      <c r="H93" s="11" t="s">
        <v>1</v>
      </c>
      <c r="I93" s="16">
        <v>0</v>
      </c>
      <c r="J93" s="23">
        <v>0</v>
      </c>
      <c r="K93" s="47">
        <f>'[2]AMCI 6_General-F'!$F$95</f>
        <v>0</v>
      </c>
    </row>
    <row r="94" spans="1:11" x14ac:dyDescent="0.25">
      <c r="A94" s="14" t="s">
        <v>279</v>
      </c>
      <c r="B94" s="9" t="s">
        <v>280</v>
      </c>
      <c r="C94" s="16">
        <v>0</v>
      </c>
      <c r="D94" s="11" t="s">
        <v>1</v>
      </c>
      <c r="E94" s="16">
        <f>C94+'[1]AMCI 6_General-F'!E89</f>
        <v>5000</v>
      </c>
      <c r="F94" s="16">
        <v>0</v>
      </c>
      <c r="G94" s="23">
        <v>0</v>
      </c>
      <c r="H94" s="11" t="s">
        <v>1</v>
      </c>
      <c r="I94" s="16">
        <v>0</v>
      </c>
      <c r="J94" s="23">
        <v>0</v>
      </c>
      <c r="K94" s="47">
        <f>'[2]AMCI 6_General-F'!$F$96</f>
        <v>0</v>
      </c>
    </row>
    <row r="95" spans="1:11" x14ac:dyDescent="0.25">
      <c r="A95" s="14" t="s">
        <v>91</v>
      </c>
      <c r="B95" s="9" t="s">
        <v>281</v>
      </c>
      <c r="C95" s="16">
        <v>0</v>
      </c>
      <c r="D95" s="11" t="s">
        <v>1</v>
      </c>
      <c r="E95" s="16">
        <f>C95+'[1]AMCI 6_General-F'!E90</f>
        <v>0</v>
      </c>
      <c r="F95" s="16">
        <v>0</v>
      </c>
      <c r="G95" s="23">
        <v>0</v>
      </c>
      <c r="H95" s="11" t="s">
        <v>1</v>
      </c>
      <c r="I95" s="16">
        <v>0</v>
      </c>
      <c r="J95" s="23">
        <v>0</v>
      </c>
      <c r="K95" s="47">
        <f>'[2]AMCI 6_General-F'!$F$97</f>
        <v>0</v>
      </c>
    </row>
    <row r="96" spans="1:11" x14ac:dyDescent="0.25">
      <c r="A96" s="9"/>
      <c r="B96" s="9"/>
      <c r="C96" s="17"/>
      <c r="D96" s="11" t="s">
        <v>1</v>
      </c>
      <c r="E96" s="17"/>
      <c r="F96" s="17"/>
      <c r="G96" s="17"/>
      <c r="H96" s="11" t="s">
        <v>1</v>
      </c>
      <c r="I96" s="17"/>
      <c r="J96" s="17"/>
      <c r="K96" s="17"/>
    </row>
    <row r="97" spans="1:11" ht="13" x14ac:dyDescent="0.3">
      <c r="A97" s="12" t="s">
        <v>282</v>
      </c>
      <c r="B97" s="12"/>
      <c r="C97" s="61">
        <f>SUM(C92:C96)</f>
        <v>0</v>
      </c>
      <c r="D97" s="1" t="s">
        <v>1</v>
      </c>
      <c r="E97" s="61">
        <f>SUM(E92:E96)</f>
        <v>5000</v>
      </c>
      <c r="F97" s="61">
        <f>SUM(F92:F96)</f>
        <v>20000</v>
      </c>
      <c r="G97" s="30">
        <v>0</v>
      </c>
      <c r="H97" s="1" t="s">
        <v>1</v>
      </c>
      <c r="I97" s="61">
        <f>SUM(I92:I96)</f>
        <v>20000</v>
      </c>
      <c r="J97" s="30">
        <f>+E97/I97</f>
        <v>0.25</v>
      </c>
      <c r="K97" s="61">
        <f>SUM(K92:K96)</f>
        <v>10200</v>
      </c>
    </row>
    <row r="98" spans="1:11" x14ac:dyDescent="0.25">
      <c r="A98" s="9"/>
      <c r="B98" s="9"/>
      <c r="C98" s="10"/>
      <c r="D98" s="11" t="s">
        <v>1</v>
      </c>
      <c r="E98" s="10"/>
      <c r="F98" s="10"/>
      <c r="G98" s="10"/>
      <c r="H98" s="11" t="s">
        <v>1</v>
      </c>
      <c r="I98" s="10"/>
      <c r="J98" s="10"/>
      <c r="K98" s="10"/>
    </row>
    <row r="99" spans="1:11" ht="13" x14ac:dyDescent="0.3">
      <c r="A99" s="12" t="s">
        <v>283</v>
      </c>
      <c r="B99" s="12"/>
      <c r="C99" s="13"/>
      <c r="D99" s="1" t="s">
        <v>1</v>
      </c>
      <c r="E99" s="13"/>
      <c r="F99" s="13"/>
      <c r="G99" s="13"/>
      <c r="H99" s="1" t="s">
        <v>1</v>
      </c>
      <c r="I99" s="13"/>
      <c r="J99" s="13"/>
      <c r="K99" s="13"/>
    </row>
    <row r="100" spans="1:11" x14ac:dyDescent="0.25">
      <c r="A100" s="14" t="s">
        <v>87</v>
      </c>
      <c r="B100" s="9" t="s">
        <v>284</v>
      </c>
      <c r="C100" s="52">
        <v>0</v>
      </c>
      <c r="D100" s="54" t="s">
        <v>1</v>
      </c>
      <c r="E100" s="52">
        <f>C100+'[1]AMCI 6_General-F'!E95</f>
        <v>0</v>
      </c>
      <c r="F100" s="52">
        <v>0</v>
      </c>
      <c r="G100" s="23">
        <v>0</v>
      </c>
      <c r="H100" s="11" t="s">
        <v>1</v>
      </c>
      <c r="I100" s="52">
        <v>0</v>
      </c>
      <c r="J100" s="23">
        <v>0</v>
      </c>
      <c r="K100" s="52">
        <f>'[2]AMCI 6_General-F'!$F$103</f>
        <v>0</v>
      </c>
    </row>
    <row r="101" spans="1:11" x14ac:dyDescent="0.25">
      <c r="A101" s="14" t="s">
        <v>285</v>
      </c>
      <c r="B101" s="9" t="s">
        <v>286</v>
      </c>
      <c r="C101" s="16">
        <v>0</v>
      </c>
      <c r="D101" s="11" t="s">
        <v>1</v>
      </c>
      <c r="E101" s="16">
        <f>C101+'[1]AMCI 6_General-F'!E96</f>
        <v>807.59</v>
      </c>
      <c r="F101" s="16">
        <v>0</v>
      </c>
      <c r="G101" s="23">
        <v>0</v>
      </c>
      <c r="H101" s="11" t="s">
        <v>1</v>
      </c>
      <c r="I101" s="16">
        <v>0</v>
      </c>
      <c r="J101" s="23">
        <v>0</v>
      </c>
      <c r="K101" s="47">
        <f>'[2]AMCI 6_General-F'!$F$104</f>
        <v>0</v>
      </c>
    </row>
    <row r="102" spans="1:11" x14ac:dyDescent="0.25">
      <c r="A102" s="14" t="s">
        <v>287</v>
      </c>
      <c r="B102" s="9" t="s">
        <v>288</v>
      </c>
      <c r="C102" s="16">
        <v>119.88</v>
      </c>
      <c r="D102" s="11" t="s">
        <v>1</v>
      </c>
      <c r="E102" s="16">
        <f>C102+'[1]AMCI 6_General-F'!E97</f>
        <v>4990.7700000000004</v>
      </c>
      <c r="F102" s="16">
        <v>700</v>
      </c>
      <c r="G102" s="23">
        <f t="shared" ref="G102" si="15">E102/F102</f>
        <v>7.1296714285714291</v>
      </c>
      <c r="H102" s="11" t="s">
        <v>1</v>
      </c>
      <c r="I102" s="16">
        <v>8200</v>
      </c>
      <c r="J102" s="23">
        <f t="shared" ref="J102" si="16">+E102/I102</f>
        <v>0.60863048780487805</v>
      </c>
      <c r="K102" s="47">
        <f>'[2]AMCI 6_General-F'!$F$105</f>
        <v>4474</v>
      </c>
    </row>
    <row r="103" spans="1:11" x14ac:dyDescent="0.25">
      <c r="A103" s="9"/>
      <c r="B103" s="9"/>
      <c r="C103" s="17"/>
      <c r="D103" s="11" t="s">
        <v>1</v>
      </c>
      <c r="E103" s="17"/>
      <c r="F103" s="17"/>
      <c r="G103" s="17"/>
      <c r="H103" s="11" t="s">
        <v>1</v>
      </c>
      <c r="I103" s="17"/>
      <c r="J103" s="17"/>
      <c r="K103" s="17"/>
    </row>
    <row r="104" spans="1:11" ht="13" x14ac:dyDescent="0.3">
      <c r="A104" s="12" t="s">
        <v>289</v>
      </c>
      <c r="B104" s="12"/>
      <c r="C104" s="61">
        <f>SUM(C100:C103)</f>
        <v>119.88</v>
      </c>
      <c r="D104" s="62" t="s">
        <v>1</v>
      </c>
      <c r="E104" s="61">
        <f>SUM(E100:E103)</f>
        <v>5798.3600000000006</v>
      </c>
      <c r="F104" s="61">
        <f>SUM(F100:F103)</f>
        <v>700</v>
      </c>
      <c r="G104" s="30">
        <v>1.5152666666667001</v>
      </c>
      <c r="H104" s="1" t="s">
        <v>1</v>
      </c>
      <c r="I104" s="61">
        <f>SUM(I100:I103)</f>
        <v>8200</v>
      </c>
      <c r="J104" s="30">
        <f>+E104/I104</f>
        <v>0.7071170731707318</v>
      </c>
      <c r="K104" s="61">
        <f>SUM(K100:K103)</f>
        <v>4474</v>
      </c>
    </row>
    <row r="105" spans="1:11" ht="13" x14ac:dyDescent="0.3">
      <c r="A105" s="12"/>
      <c r="B105" s="12"/>
      <c r="C105" s="63"/>
      <c r="D105" s="62" t="s">
        <v>1</v>
      </c>
      <c r="E105" s="63"/>
      <c r="F105" s="63"/>
      <c r="G105" s="32"/>
      <c r="H105" s="1" t="s">
        <v>1</v>
      </c>
      <c r="I105" s="63"/>
      <c r="J105" s="32"/>
      <c r="K105" s="63"/>
    </row>
    <row r="106" spans="1:11" ht="13" x14ac:dyDescent="0.3">
      <c r="A106" s="20" t="s">
        <v>58</v>
      </c>
      <c r="B106" s="20"/>
      <c r="C106" s="57">
        <f>+C104+C97+C89+C68+C63</f>
        <v>69487.12</v>
      </c>
      <c r="D106" s="58" t="s">
        <v>1</v>
      </c>
      <c r="E106" s="57">
        <f>+E104+E97+E89+E68+E63</f>
        <v>666383.77999999968</v>
      </c>
      <c r="F106" s="57">
        <f>+F104+F97+F89+F68+F63</f>
        <v>659384</v>
      </c>
      <c r="G106" s="26">
        <v>0.70595346771610001</v>
      </c>
      <c r="H106" s="22" t="s">
        <v>1</v>
      </c>
      <c r="I106" s="57">
        <f>+I104+I97+I89+I68+I63</f>
        <v>884712</v>
      </c>
      <c r="J106" s="26">
        <f>+E106/I106</f>
        <v>0.75322113863042395</v>
      </c>
      <c r="K106" s="57">
        <f>+K104+K97+K89+K68+K63</f>
        <v>647843</v>
      </c>
    </row>
    <row r="107" spans="1:11" x14ac:dyDescent="0.25">
      <c r="A107" s="9"/>
      <c r="B107" s="9"/>
      <c r="C107" s="80"/>
      <c r="D107" s="54" t="s">
        <v>1</v>
      </c>
      <c r="E107" s="80"/>
      <c r="F107" s="80"/>
      <c r="G107" s="70"/>
      <c r="H107" s="11" t="s">
        <v>1</v>
      </c>
      <c r="I107" s="80"/>
      <c r="J107" s="70"/>
      <c r="K107" s="80"/>
    </row>
    <row r="108" spans="1:11" ht="13.5" thickBot="1" x14ac:dyDescent="0.35">
      <c r="A108" s="27" t="s">
        <v>379</v>
      </c>
      <c r="B108" s="27"/>
      <c r="C108" s="88">
        <f>-C106+C32</f>
        <v>-67559.92</v>
      </c>
      <c r="D108" s="64" t="s">
        <v>1</v>
      </c>
      <c r="E108" s="88">
        <f>-E106+E32</f>
        <v>-638362.10999999964</v>
      </c>
      <c r="F108" s="88">
        <f>-F106+F32</f>
        <v>-641884</v>
      </c>
      <c r="G108" s="77">
        <v>0.70595346771610001</v>
      </c>
      <c r="H108" s="28" t="s">
        <v>1</v>
      </c>
      <c r="I108" s="88">
        <f>-I106+I32</f>
        <v>-852212</v>
      </c>
      <c r="J108" s="77">
        <f>+E108/I108</f>
        <v>0.74906491577213141</v>
      </c>
      <c r="K108" s="88">
        <f>-K106+K32</f>
        <v>-627977</v>
      </c>
    </row>
    <row r="109" spans="1:11" ht="13.5" thickTop="1" x14ac:dyDescent="0.3">
      <c r="A109" s="27"/>
      <c r="B109" s="27"/>
      <c r="C109" s="86"/>
      <c r="D109" s="28" t="s">
        <v>1</v>
      </c>
      <c r="E109" s="86"/>
      <c r="F109" s="86"/>
      <c r="G109" s="86"/>
      <c r="H109" s="28" t="s">
        <v>1</v>
      </c>
      <c r="I109" s="87"/>
      <c r="J109" s="86"/>
      <c r="K109" s="87"/>
    </row>
    <row r="110" spans="1:11" x14ac:dyDescent="0.25">
      <c r="A110" s="9"/>
      <c r="B110" s="9"/>
      <c r="C110" s="70"/>
      <c r="D110" s="71" t="s">
        <v>1</v>
      </c>
      <c r="E110" s="70"/>
      <c r="F110" s="70"/>
      <c r="G110" s="70"/>
      <c r="H110" s="71" t="s">
        <v>1</v>
      </c>
      <c r="I110" s="80"/>
      <c r="J110" s="70"/>
      <c r="K110" s="80"/>
    </row>
    <row r="111" spans="1:11" x14ac:dyDescent="0.25">
      <c r="A111" s="9"/>
      <c r="B111" s="9"/>
      <c r="C111" s="70"/>
      <c r="D111" s="71" t="s">
        <v>1</v>
      </c>
      <c r="E111" s="70"/>
      <c r="F111" s="70"/>
      <c r="G111" s="70"/>
      <c r="H111" s="71" t="s">
        <v>1</v>
      </c>
      <c r="I111" s="70"/>
      <c r="J111" s="70"/>
      <c r="K111" s="80"/>
    </row>
    <row r="112" spans="1:11" x14ac:dyDescent="0.25">
      <c r="A112" s="9"/>
      <c r="B112" s="9"/>
      <c r="C112" s="10"/>
      <c r="D112" s="11" t="s">
        <v>1</v>
      </c>
      <c r="E112" s="10"/>
      <c r="F112" s="10"/>
      <c r="G112" s="10"/>
      <c r="H112" s="11" t="s">
        <v>1</v>
      </c>
      <c r="I112" s="10"/>
      <c r="J112" s="10"/>
      <c r="K112" s="10"/>
    </row>
    <row r="113" spans="1:11" x14ac:dyDescent="0.25">
      <c r="A113" s="9"/>
      <c r="B113" s="9"/>
      <c r="C113" s="10"/>
      <c r="D113" s="11" t="s">
        <v>1</v>
      </c>
      <c r="E113" s="10"/>
      <c r="F113" s="10"/>
      <c r="G113" s="10"/>
      <c r="H113" s="11" t="s">
        <v>1</v>
      </c>
      <c r="I113" s="10"/>
      <c r="J113" s="10"/>
      <c r="K113" s="10"/>
    </row>
    <row r="114" spans="1:11" x14ac:dyDescent="0.25">
      <c r="A114" s="9"/>
      <c r="B114" s="9"/>
      <c r="C114" s="10"/>
      <c r="D114" s="11" t="s">
        <v>1</v>
      </c>
      <c r="E114" s="10"/>
      <c r="F114" s="10"/>
      <c r="G114" s="10"/>
      <c r="H114" s="11" t="s">
        <v>1</v>
      </c>
      <c r="I114" s="10"/>
      <c r="J114" s="10"/>
      <c r="K114" s="10"/>
    </row>
    <row r="115" spans="1:11" x14ac:dyDescent="0.25">
      <c r="A115" s="9"/>
      <c r="B115" s="9"/>
      <c r="C115" s="10"/>
      <c r="D115" s="11" t="s">
        <v>1</v>
      </c>
      <c r="E115" s="10"/>
      <c r="F115" s="10"/>
      <c r="G115" s="10"/>
      <c r="H115" s="11" t="s">
        <v>1</v>
      </c>
      <c r="I115" s="10"/>
      <c r="J115" s="10"/>
      <c r="K115" s="10"/>
    </row>
    <row r="116" spans="1:11" x14ac:dyDescent="0.25">
      <c r="A116" s="9"/>
      <c r="B116" s="9"/>
      <c r="C116" s="10"/>
      <c r="D116" s="11" t="s">
        <v>1</v>
      </c>
      <c r="E116" s="10"/>
      <c r="F116" s="10"/>
      <c r="G116" s="10"/>
      <c r="H116" s="11" t="s">
        <v>1</v>
      </c>
      <c r="I116" s="10"/>
      <c r="J116" s="10"/>
      <c r="K116" s="10"/>
    </row>
  </sheetData>
  <mergeCells count="2">
    <mergeCell ref="E1:G1"/>
    <mergeCell ref="I1:K1"/>
  </mergeCells>
  <printOptions horizontalCentered="1"/>
  <pageMargins left="0.75" right="0.75" top="0.6" bottom="0.25" header="0" footer="0"/>
  <pageSetup scale="49" pageOrder="overThenDown" orientation="portrait" r:id="rId1"/>
  <headerFooter>
    <oddHeader>&amp;C&amp;"Arial,Bold Italic"&amp;12&amp;K000000Association Management Company Institute
General
For the Nine Months Ended 9/30/2019&amp;R&amp;G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view="pageLayout" zoomScaleNormal="100" workbookViewId="0">
      <selection activeCell="A32" sqref="A32"/>
    </sheetView>
  </sheetViews>
  <sheetFormatPr defaultRowHeight="12.5" x14ac:dyDescent="0.25"/>
  <cols>
    <col min="1" max="1" width="36.179687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63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ht="13" x14ac:dyDescent="0.3">
      <c r="A6" s="12" t="s">
        <v>290</v>
      </c>
      <c r="B6" s="12"/>
      <c r="C6" s="13"/>
      <c r="D6" s="1" t="s">
        <v>1</v>
      </c>
      <c r="E6" s="13"/>
      <c r="F6" s="13"/>
      <c r="G6" s="13"/>
      <c r="H6" s="1" t="s">
        <v>1</v>
      </c>
      <c r="I6" s="13"/>
      <c r="J6" s="13"/>
      <c r="K6" s="13"/>
    </row>
    <row r="7" spans="1:11" x14ac:dyDescent="0.25">
      <c r="A7" s="14" t="s">
        <v>291</v>
      </c>
      <c r="B7" s="9" t="s">
        <v>292</v>
      </c>
      <c r="C7" s="46">
        <v>0</v>
      </c>
      <c r="D7" s="65" t="s">
        <v>1</v>
      </c>
      <c r="E7" s="46">
        <f>C7+'[1]AMCI 7_Marketing-F'!E7</f>
        <v>3972.0899999999997</v>
      </c>
      <c r="F7" s="46">
        <v>3000</v>
      </c>
      <c r="G7" s="23">
        <v>0</v>
      </c>
      <c r="H7" s="11" t="s">
        <v>1</v>
      </c>
      <c r="I7" s="46">
        <v>5500</v>
      </c>
      <c r="J7" s="23">
        <f t="shared" ref="J7:J13" si="0">+E7/I7</f>
        <v>0.72219818181818174</v>
      </c>
      <c r="K7" s="46">
        <f>'[2]AMCI 7_Marketing-F'!E9</f>
        <v>3282</v>
      </c>
    </row>
    <row r="8" spans="1:11" x14ac:dyDescent="0.25">
      <c r="A8" s="14" t="s">
        <v>293</v>
      </c>
      <c r="B8" s="9" t="s">
        <v>294</v>
      </c>
      <c r="C8" s="16">
        <v>0</v>
      </c>
      <c r="D8" s="36" t="s">
        <v>1</v>
      </c>
      <c r="E8" s="16">
        <f>C8+'[1]AMCI 7_Marketing-F'!E8</f>
        <v>233.83</v>
      </c>
      <c r="F8" s="16">
        <v>2000</v>
      </c>
      <c r="G8" s="23">
        <v>0</v>
      </c>
      <c r="H8" s="11" t="s">
        <v>1</v>
      </c>
      <c r="I8" s="16">
        <v>2000</v>
      </c>
      <c r="J8" s="23">
        <f t="shared" si="0"/>
        <v>0.11691500000000001</v>
      </c>
      <c r="K8" s="16">
        <f>'[2]AMCI 7_Marketing-F'!E10</f>
        <v>1716</v>
      </c>
    </row>
    <row r="9" spans="1:11" x14ac:dyDescent="0.25">
      <c r="A9" s="14" t="s">
        <v>154</v>
      </c>
      <c r="B9" s="9" t="s">
        <v>295</v>
      </c>
      <c r="C9" s="16">
        <v>283.68</v>
      </c>
      <c r="D9" s="36" t="s">
        <v>1</v>
      </c>
      <c r="E9" s="16">
        <f>C9+'[1]AMCI 7_Marketing-F'!E9</f>
        <v>813.25</v>
      </c>
      <c r="F9" s="16">
        <v>1000</v>
      </c>
      <c r="G9" s="23">
        <v>0</v>
      </c>
      <c r="H9" s="11" t="s">
        <v>1</v>
      </c>
      <c r="I9" s="16">
        <v>1000</v>
      </c>
      <c r="J9" s="23">
        <f t="shared" si="0"/>
        <v>0.81325000000000003</v>
      </c>
      <c r="K9" s="16">
        <f>'[2]AMCI 7_Marketing-F'!E11</f>
        <v>280</v>
      </c>
    </row>
    <row r="10" spans="1:11" x14ac:dyDescent="0.25">
      <c r="A10" s="40" t="s">
        <v>322</v>
      </c>
      <c r="B10" s="9"/>
      <c r="C10" s="16">
        <v>0</v>
      </c>
      <c r="D10" s="36"/>
      <c r="E10" s="16">
        <f>C10+'[1]AMCI 7_Marketing-F'!E10</f>
        <v>0</v>
      </c>
      <c r="F10" s="16">
        <v>300</v>
      </c>
      <c r="G10" s="23">
        <v>0</v>
      </c>
      <c r="H10" s="11"/>
      <c r="I10" s="16">
        <v>300</v>
      </c>
      <c r="J10" s="23">
        <f t="shared" si="0"/>
        <v>0</v>
      </c>
      <c r="K10" s="16">
        <f>'[2]AMCI 7_Marketing-F'!E12</f>
        <v>239</v>
      </c>
    </row>
    <row r="11" spans="1:11" x14ac:dyDescent="0.25">
      <c r="A11" s="40" t="s">
        <v>157</v>
      </c>
      <c r="B11" s="9"/>
      <c r="C11" s="16">
        <v>0</v>
      </c>
      <c r="D11" s="36"/>
      <c r="E11" s="16">
        <f>C11+'[1]AMCI 7_Marketing-F'!E11</f>
        <v>33.25</v>
      </c>
      <c r="F11" s="16">
        <v>150</v>
      </c>
      <c r="G11" s="23">
        <v>0</v>
      </c>
      <c r="H11" s="11"/>
      <c r="I11" s="16">
        <v>150</v>
      </c>
      <c r="J11" s="23">
        <f t="shared" si="0"/>
        <v>0.22166666666666668</v>
      </c>
      <c r="K11" s="16">
        <f>'[2]AMCI 7_Marketing-F'!E13</f>
        <v>62</v>
      </c>
    </row>
    <row r="12" spans="1:11" x14ac:dyDescent="0.25">
      <c r="A12" s="40" t="s">
        <v>390</v>
      </c>
      <c r="B12" s="9"/>
      <c r="C12" s="16">
        <v>378.44</v>
      </c>
      <c r="D12" s="36"/>
      <c r="E12" s="16">
        <f>C12+'[1]AMCI 7_Marketing-F'!E12</f>
        <v>5092.5899999999992</v>
      </c>
      <c r="F12" s="16">
        <v>5000</v>
      </c>
      <c r="G12" s="23">
        <v>0</v>
      </c>
      <c r="H12" s="11"/>
      <c r="I12" s="16">
        <v>5000</v>
      </c>
      <c r="J12" s="23">
        <f t="shared" si="0"/>
        <v>1.0185179999999998</v>
      </c>
      <c r="K12" s="16">
        <f>'[2]AMCI 7_Marketing-F'!E14</f>
        <v>8955</v>
      </c>
    </row>
    <row r="13" spans="1:11" x14ac:dyDescent="0.25">
      <c r="A13" s="40" t="s">
        <v>137</v>
      </c>
      <c r="B13" s="9"/>
      <c r="C13" s="16">
        <v>0</v>
      </c>
      <c r="D13" s="36"/>
      <c r="E13" s="16">
        <f>C13+'[1]AMCI 7_Marketing-F'!E13</f>
        <v>140.26</v>
      </c>
      <c r="F13" s="16">
        <v>1750</v>
      </c>
      <c r="G13" s="23">
        <v>0</v>
      </c>
      <c r="H13" s="11"/>
      <c r="I13" s="16">
        <v>1750</v>
      </c>
      <c r="J13" s="23">
        <f t="shared" si="0"/>
        <v>8.014857142857143E-2</v>
      </c>
      <c r="K13" s="16">
        <f>'[2]AMCI 7_Marketing-F'!E15</f>
        <v>1718</v>
      </c>
    </row>
    <row r="14" spans="1:11" x14ac:dyDescent="0.25">
      <c r="A14" s="9"/>
      <c r="B14" s="9"/>
      <c r="C14" s="16"/>
      <c r="D14" s="36" t="s">
        <v>1</v>
      </c>
      <c r="E14" s="16"/>
      <c r="F14" s="16"/>
      <c r="G14" s="10"/>
      <c r="H14" s="11" t="s">
        <v>1</v>
      </c>
      <c r="I14" s="16"/>
      <c r="J14" s="23"/>
      <c r="K14" s="16"/>
    </row>
    <row r="15" spans="1:11" ht="13" x14ac:dyDescent="0.3">
      <c r="A15" s="12" t="s">
        <v>296</v>
      </c>
      <c r="B15" s="12"/>
      <c r="C15" s="38"/>
      <c r="D15" s="39" t="s">
        <v>1</v>
      </c>
      <c r="E15" s="38"/>
      <c r="F15" s="38"/>
      <c r="G15" s="13"/>
      <c r="H15" s="1" t="s">
        <v>1</v>
      </c>
      <c r="I15" s="38"/>
      <c r="J15" s="23"/>
      <c r="K15" s="38"/>
    </row>
    <row r="16" spans="1:11" x14ac:dyDescent="0.25">
      <c r="A16" s="14" t="s">
        <v>297</v>
      </c>
      <c r="B16" s="9" t="s">
        <v>298</v>
      </c>
      <c r="C16" s="46">
        <v>0</v>
      </c>
      <c r="D16" s="36" t="s">
        <v>1</v>
      </c>
      <c r="E16" s="46">
        <f>C16+'[1]AMCI 7_Marketing-F'!E16</f>
        <v>990</v>
      </c>
      <c r="F16" s="46">
        <v>595</v>
      </c>
      <c r="G16" s="23">
        <f>+E16/F16</f>
        <v>1.6638655462184875</v>
      </c>
      <c r="H16" s="11" t="s">
        <v>1</v>
      </c>
      <c r="I16" s="46">
        <v>595</v>
      </c>
      <c r="J16" s="23">
        <f t="shared" ref="J16:J21" si="1">+E16/I16</f>
        <v>1.6638655462184875</v>
      </c>
      <c r="K16" s="46">
        <f>'[2]AMCI 7_Marketing-F'!E18</f>
        <v>595</v>
      </c>
    </row>
    <row r="17" spans="1:11" x14ac:dyDescent="0.25">
      <c r="A17" s="14" t="s">
        <v>299</v>
      </c>
      <c r="B17" s="9" t="s">
        <v>300</v>
      </c>
      <c r="C17" s="16">
        <v>0</v>
      </c>
      <c r="D17" s="36" t="s">
        <v>1</v>
      </c>
      <c r="E17" s="16">
        <f>C17+'[1]AMCI 7_Marketing-F'!E17</f>
        <v>0</v>
      </c>
      <c r="F17" s="16">
        <v>0</v>
      </c>
      <c r="G17" s="23">
        <v>0</v>
      </c>
      <c r="H17" s="11" t="s">
        <v>1</v>
      </c>
      <c r="I17" s="16">
        <v>750</v>
      </c>
      <c r="J17" s="23">
        <f t="shared" si="1"/>
        <v>0</v>
      </c>
      <c r="K17" s="16">
        <f>'[2]AMCI 7_Marketing-F'!E19</f>
        <v>750</v>
      </c>
    </row>
    <row r="18" spans="1:11" x14ac:dyDescent="0.25">
      <c r="A18" s="14" t="s">
        <v>154</v>
      </c>
      <c r="B18" s="9" t="s">
        <v>301</v>
      </c>
      <c r="C18" s="16">
        <v>0</v>
      </c>
      <c r="D18" s="36" t="s">
        <v>1</v>
      </c>
      <c r="E18" s="16">
        <f>C18+'[1]AMCI 7_Marketing-F'!E18</f>
        <v>1111.22</v>
      </c>
      <c r="F18" s="16">
        <v>0</v>
      </c>
      <c r="G18" s="23">
        <v>0</v>
      </c>
      <c r="H18" s="11" t="s">
        <v>1</v>
      </c>
      <c r="I18" s="16">
        <v>0</v>
      </c>
      <c r="J18" s="23">
        <v>0</v>
      </c>
      <c r="K18" s="16">
        <f>'[2]AMCI 7_Marketing-F'!E20</f>
        <v>0</v>
      </c>
    </row>
    <row r="19" spans="1:11" x14ac:dyDescent="0.25">
      <c r="A19" s="14" t="s">
        <v>100</v>
      </c>
      <c r="B19" s="9" t="s">
        <v>302</v>
      </c>
      <c r="C19" s="16">
        <v>0</v>
      </c>
      <c r="D19" s="36" t="s">
        <v>1</v>
      </c>
      <c r="E19" s="16">
        <f>C19+'[1]AMCI 7_Marketing-F'!E19</f>
        <v>250</v>
      </c>
      <c r="F19" s="16">
        <v>3000</v>
      </c>
      <c r="G19" s="23">
        <f t="shared" ref="G19" si="2">+E19/F19</f>
        <v>8.3333333333333329E-2</v>
      </c>
      <c r="H19" s="11" t="s">
        <v>1</v>
      </c>
      <c r="I19" s="16">
        <v>3000</v>
      </c>
      <c r="J19" s="23">
        <f t="shared" si="1"/>
        <v>8.3333333333333329E-2</v>
      </c>
      <c r="K19" s="16">
        <f>'[2]AMCI 7_Marketing-F'!E21</f>
        <v>0</v>
      </c>
    </row>
    <row r="20" spans="1:11" x14ac:dyDescent="0.25">
      <c r="A20" s="14" t="s">
        <v>157</v>
      </c>
      <c r="B20" s="9" t="s">
        <v>303</v>
      </c>
      <c r="C20" s="16">
        <v>0</v>
      </c>
      <c r="D20" s="36" t="s">
        <v>1</v>
      </c>
      <c r="E20" s="16">
        <f>C20+'[1]AMCI 7_Marketing-F'!E20</f>
        <v>0</v>
      </c>
      <c r="F20" s="16">
        <v>0</v>
      </c>
      <c r="G20" s="23">
        <v>0</v>
      </c>
      <c r="H20" s="11" t="s">
        <v>1</v>
      </c>
      <c r="I20" s="16">
        <v>0</v>
      </c>
      <c r="J20" s="23">
        <v>0</v>
      </c>
      <c r="K20" s="16">
        <f>'[2]AMCI 7_Marketing-F'!E22</f>
        <v>0</v>
      </c>
    </row>
    <row r="21" spans="1:11" x14ac:dyDescent="0.25">
      <c r="A21" s="14" t="s">
        <v>91</v>
      </c>
      <c r="B21" s="9" t="s">
        <v>304</v>
      </c>
      <c r="C21" s="16">
        <v>0</v>
      </c>
      <c r="D21" s="36" t="s">
        <v>1</v>
      </c>
      <c r="E21" s="16">
        <f>C21+'[1]AMCI 7_Marketing-F'!E21</f>
        <v>236.13</v>
      </c>
      <c r="F21" s="16">
        <v>400</v>
      </c>
      <c r="G21" s="23">
        <v>0</v>
      </c>
      <c r="H21" s="11" t="s">
        <v>1</v>
      </c>
      <c r="I21" s="16">
        <v>500</v>
      </c>
      <c r="J21" s="23">
        <f t="shared" si="1"/>
        <v>0.47226000000000001</v>
      </c>
      <c r="K21" s="16">
        <f>'[2]AMCI 7_Marketing-F'!E23</f>
        <v>522</v>
      </c>
    </row>
    <row r="22" spans="1:11" x14ac:dyDescent="0.25">
      <c r="A22" s="9"/>
      <c r="B22" s="9"/>
      <c r="C22" s="16"/>
      <c r="D22" s="36" t="s">
        <v>1</v>
      </c>
      <c r="E22" s="16"/>
      <c r="F22" s="16"/>
      <c r="G22" s="10"/>
      <c r="H22" s="11" t="s">
        <v>1</v>
      </c>
      <c r="I22" s="16"/>
      <c r="J22" s="23"/>
      <c r="K22" s="16"/>
    </row>
    <row r="23" spans="1:11" ht="13" x14ac:dyDescent="0.3">
      <c r="A23" s="12" t="s">
        <v>394</v>
      </c>
      <c r="B23" s="12"/>
      <c r="C23" s="38"/>
      <c r="D23" s="39" t="s">
        <v>1</v>
      </c>
      <c r="E23" s="38"/>
      <c r="F23" s="38"/>
      <c r="G23" s="13"/>
      <c r="H23" s="1" t="s">
        <v>1</v>
      </c>
      <c r="I23" s="38"/>
      <c r="J23" s="23"/>
      <c r="K23" s="38"/>
    </row>
    <row r="24" spans="1:11" x14ac:dyDescent="0.25">
      <c r="A24" s="40" t="s">
        <v>395</v>
      </c>
      <c r="B24" s="9" t="s">
        <v>305</v>
      </c>
      <c r="C24" s="46">
        <v>0</v>
      </c>
      <c r="D24" s="36" t="s">
        <v>1</v>
      </c>
      <c r="E24" s="46">
        <f>C24+'[1]AMCI 7_Marketing-F'!E24</f>
        <v>0</v>
      </c>
      <c r="F24" s="46">
        <v>2080</v>
      </c>
      <c r="G24" s="23">
        <f t="shared" ref="G24" si="3">+E24/F24</f>
        <v>0</v>
      </c>
      <c r="H24" s="11" t="s">
        <v>1</v>
      </c>
      <c r="I24" s="46">
        <v>2080</v>
      </c>
      <c r="J24" s="23">
        <f t="shared" ref="J24:J28" si="4">+E24/I24</f>
        <v>0</v>
      </c>
      <c r="K24" s="46">
        <f>'[2]AMCI 7_Marketing-F'!E26</f>
        <v>0</v>
      </c>
    </row>
    <row r="25" spans="1:11" x14ac:dyDescent="0.25">
      <c r="A25" s="14" t="s">
        <v>299</v>
      </c>
      <c r="B25" s="9" t="s">
        <v>306</v>
      </c>
      <c r="C25" s="16">
        <v>0</v>
      </c>
      <c r="D25" s="36" t="s">
        <v>1</v>
      </c>
      <c r="E25" s="16">
        <f>C25+'[1]AMCI 7_Marketing-F'!E25</f>
        <v>2140</v>
      </c>
      <c r="F25" s="16">
        <v>0</v>
      </c>
      <c r="G25" s="23">
        <v>0</v>
      </c>
      <c r="H25" s="11" t="s">
        <v>1</v>
      </c>
      <c r="I25" s="16">
        <v>0</v>
      </c>
      <c r="J25" s="23">
        <v>0</v>
      </c>
      <c r="K25" s="16">
        <f>'[2]AMCI 7_Marketing-F'!E27</f>
        <v>1560</v>
      </c>
    </row>
    <row r="26" spans="1:11" x14ac:dyDescent="0.25">
      <c r="A26" s="14" t="s">
        <v>154</v>
      </c>
      <c r="B26" s="9" t="s">
        <v>307</v>
      </c>
      <c r="C26" s="16">
        <v>0</v>
      </c>
      <c r="D26" s="36" t="s">
        <v>1</v>
      </c>
      <c r="E26" s="16">
        <f>C26+'[1]AMCI 7_Marketing-F'!E26</f>
        <v>518.95000000000005</v>
      </c>
      <c r="F26" s="16">
        <v>0</v>
      </c>
      <c r="G26" s="23">
        <v>0</v>
      </c>
      <c r="H26" s="11" t="s">
        <v>1</v>
      </c>
      <c r="I26" s="16">
        <v>0</v>
      </c>
      <c r="J26" s="23">
        <v>0</v>
      </c>
      <c r="K26" s="16">
        <f>'[2]AMCI 7_Marketing-F'!E28</f>
        <v>41</v>
      </c>
    </row>
    <row r="27" spans="1:11" x14ac:dyDescent="0.25">
      <c r="A27" s="14" t="s">
        <v>100</v>
      </c>
      <c r="B27" s="9" t="s">
        <v>308</v>
      </c>
      <c r="C27" s="16">
        <v>0</v>
      </c>
      <c r="D27" s="36" t="s">
        <v>1</v>
      </c>
      <c r="E27" s="16">
        <f>C27+'[1]AMCI 7_Marketing-F'!E27</f>
        <v>0</v>
      </c>
      <c r="F27" s="16">
        <v>500</v>
      </c>
      <c r="G27" s="23">
        <v>0</v>
      </c>
      <c r="H27" s="11" t="s">
        <v>1</v>
      </c>
      <c r="I27" s="16">
        <v>500</v>
      </c>
      <c r="J27" s="23">
        <f t="shared" si="4"/>
        <v>0</v>
      </c>
      <c r="K27" s="16">
        <f>'[2]AMCI 7_Marketing-F'!E29</f>
        <v>4000</v>
      </c>
    </row>
    <row r="28" spans="1:11" x14ac:dyDescent="0.25">
      <c r="A28" s="14" t="s">
        <v>91</v>
      </c>
      <c r="B28" s="9" t="s">
        <v>309</v>
      </c>
      <c r="C28" s="16">
        <v>1866.97</v>
      </c>
      <c r="D28" s="36" t="s">
        <v>1</v>
      </c>
      <c r="E28" s="16">
        <f>C28+'[1]AMCI 7_Marketing-F'!E28</f>
        <v>4550.76</v>
      </c>
      <c r="F28" s="16">
        <v>2500</v>
      </c>
      <c r="G28" s="23">
        <v>0</v>
      </c>
      <c r="H28" s="11" t="s">
        <v>1</v>
      </c>
      <c r="I28" s="16">
        <v>5700</v>
      </c>
      <c r="J28" s="23">
        <f t="shared" si="4"/>
        <v>0.79837894736842108</v>
      </c>
      <c r="K28" s="16">
        <f>'[2]AMCI 7_Marketing-F'!E30</f>
        <v>325</v>
      </c>
    </row>
    <row r="29" spans="1:11" x14ac:dyDescent="0.25">
      <c r="A29" s="9"/>
      <c r="B29" s="9"/>
      <c r="C29" s="16"/>
      <c r="D29" s="36" t="s">
        <v>1</v>
      </c>
      <c r="E29" s="16"/>
      <c r="F29" s="16"/>
      <c r="G29" s="10"/>
      <c r="H29" s="11" t="s">
        <v>1</v>
      </c>
      <c r="I29" s="16"/>
      <c r="J29" s="23"/>
      <c r="K29" s="16"/>
    </row>
    <row r="30" spans="1:11" ht="13" x14ac:dyDescent="0.3">
      <c r="A30" s="12" t="s">
        <v>310</v>
      </c>
      <c r="B30" s="12"/>
      <c r="C30" s="38"/>
      <c r="D30" s="39" t="s">
        <v>1</v>
      </c>
      <c r="E30" s="38"/>
      <c r="F30" s="38"/>
      <c r="G30" s="13"/>
      <c r="H30" s="1" t="s">
        <v>1</v>
      </c>
      <c r="I30" s="38"/>
      <c r="J30" s="23"/>
      <c r="K30" s="38"/>
    </row>
    <row r="31" spans="1:11" x14ac:dyDescent="0.25">
      <c r="A31" s="14" t="s">
        <v>154</v>
      </c>
      <c r="B31" s="9" t="s">
        <v>311</v>
      </c>
      <c r="C31" s="46">
        <v>0</v>
      </c>
      <c r="D31" s="36" t="s">
        <v>1</v>
      </c>
      <c r="E31" s="46">
        <f>C31+'[1]AMCI 7_Marketing-F'!E31</f>
        <v>0</v>
      </c>
      <c r="F31" s="46">
        <v>0</v>
      </c>
      <c r="G31" s="23">
        <v>0</v>
      </c>
      <c r="H31" s="11" t="s">
        <v>1</v>
      </c>
      <c r="I31" s="46">
        <v>1200</v>
      </c>
      <c r="J31" s="23">
        <f t="shared" ref="J31:J32" si="5">+E31/I31</f>
        <v>0</v>
      </c>
      <c r="K31" s="46">
        <f>'[2]AMCI 7_Marketing-F'!E33</f>
        <v>0</v>
      </c>
    </row>
    <row r="32" spans="1:11" x14ac:dyDescent="0.25">
      <c r="A32" s="14" t="s">
        <v>91</v>
      </c>
      <c r="B32" s="9" t="s">
        <v>312</v>
      </c>
      <c r="C32" s="16">
        <v>0</v>
      </c>
      <c r="D32" s="36" t="s">
        <v>1</v>
      </c>
      <c r="E32" s="16">
        <f>C32+'[1]AMCI 7_Marketing-F'!E32</f>
        <v>0</v>
      </c>
      <c r="F32" s="16">
        <v>0</v>
      </c>
      <c r="G32" s="23">
        <v>0</v>
      </c>
      <c r="H32" s="11" t="s">
        <v>1</v>
      </c>
      <c r="I32" s="16">
        <v>2700</v>
      </c>
      <c r="J32" s="23">
        <f t="shared" si="5"/>
        <v>0</v>
      </c>
      <c r="K32" s="16">
        <f>'[2]AMCI 7_Marketing-F'!E34</f>
        <v>0</v>
      </c>
    </row>
    <row r="33" spans="1:11" x14ac:dyDescent="0.25">
      <c r="A33" s="9"/>
      <c r="B33" s="9"/>
      <c r="C33" s="16"/>
      <c r="D33" s="36" t="s">
        <v>1</v>
      </c>
      <c r="E33" s="16"/>
      <c r="F33" s="16"/>
      <c r="G33" s="10"/>
      <c r="H33" s="11" t="s">
        <v>1</v>
      </c>
      <c r="I33" s="16"/>
      <c r="J33" s="23"/>
      <c r="K33" s="16"/>
    </row>
    <row r="34" spans="1:11" ht="13" x14ac:dyDescent="0.3">
      <c r="A34" s="12" t="s">
        <v>313</v>
      </c>
      <c r="B34" s="12"/>
      <c r="C34" s="38"/>
      <c r="D34" s="39" t="s">
        <v>1</v>
      </c>
      <c r="E34" s="38"/>
      <c r="F34" s="38"/>
      <c r="G34" s="13"/>
      <c r="H34" s="1" t="s">
        <v>1</v>
      </c>
      <c r="I34" s="38"/>
      <c r="J34" s="23"/>
      <c r="K34" s="38"/>
    </row>
    <row r="35" spans="1:11" s="97" customFormat="1" x14ac:dyDescent="0.25">
      <c r="A35" s="40" t="s">
        <v>317</v>
      </c>
      <c r="B35" s="96"/>
      <c r="C35" s="94">
        <v>138.83000000000001</v>
      </c>
      <c r="D35" s="98"/>
      <c r="E35" s="94">
        <f>C35</f>
        <v>138.83000000000001</v>
      </c>
      <c r="F35" s="94">
        <v>0</v>
      </c>
      <c r="G35" s="23">
        <v>0</v>
      </c>
      <c r="H35" s="34"/>
      <c r="I35" s="94">
        <v>0</v>
      </c>
      <c r="J35" s="23">
        <v>0</v>
      </c>
      <c r="K35" s="94">
        <v>0</v>
      </c>
    </row>
    <row r="36" spans="1:11" x14ac:dyDescent="0.25">
      <c r="A36" s="14" t="s">
        <v>154</v>
      </c>
      <c r="B36" s="9" t="s">
        <v>314</v>
      </c>
      <c r="C36" s="16">
        <v>323.25</v>
      </c>
      <c r="D36" s="36" t="s">
        <v>1</v>
      </c>
      <c r="E36" s="16">
        <f>C36+'[1]AMCI 7_Marketing-F'!E35</f>
        <v>323.25</v>
      </c>
      <c r="F36" s="16">
        <v>1000</v>
      </c>
      <c r="G36" s="23">
        <v>0</v>
      </c>
      <c r="H36" s="11" t="s">
        <v>1</v>
      </c>
      <c r="I36" s="16">
        <v>1000</v>
      </c>
      <c r="J36" s="23">
        <f t="shared" ref="J36:J37" si="6">+E36/I36</f>
        <v>0.32324999999999998</v>
      </c>
      <c r="K36" s="16">
        <f>'[2]AMCI 7_Marketing-F'!E37</f>
        <v>0</v>
      </c>
    </row>
    <row r="37" spans="1:11" x14ac:dyDescent="0.25">
      <c r="A37" s="14" t="s">
        <v>91</v>
      </c>
      <c r="B37" s="9" t="s">
        <v>315</v>
      </c>
      <c r="C37" s="16">
        <f>995.38</f>
        <v>995.38</v>
      </c>
      <c r="D37" s="36" t="s">
        <v>1</v>
      </c>
      <c r="E37" s="16">
        <f>C37+'[1]AMCI 7_Marketing-F'!E36</f>
        <v>2078.63</v>
      </c>
      <c r="F37" s="16">
        <v>1800</v>
      </c>
      <c r="G37" s="23">
        <v>0</v>
      </c>
      <c r="H37" s="11" t="s">
        <v>1</v>
      </c>
      <c r="I37" s="16">
        <v>1800</v>
      </c>
      <c r="J37" s="23">
        <f t="shared" si="6"/>
        <v>1.1547944444444445</v>
      </c>
      <c r="K37" s="16">
        <f>'[2]AMCI 7_Marketing-F'!E38</f>
        <v>226</v>
      </c>
    </row>
    <row r="38" spans="1:11" x14ac:dyDescent="0.25">
      <c r="A38" s="9"/>
      <c r="B38" s="9"/>
      <c r="C38" s="16"/>
      <c r="D38" s="36" t="s">
        <v>1</v>
      </c>
      <c r="E38" s="16"/>
      <c r="F38" s="16"/>
      <c r="G38" s="10"/>
      <c r="H38" s="11" t="s">
        <v>1</v>
      </c>
      <c r="I38" s="16"/>
      <c r="J38" s="23"/>
      <c r="K38" s="16"/>
    </row>
    <row r="39" spans="1:11" ht="13" x14ac:dyDescent="0.3">
      <c r="A39" s="12" t="s">
        <v>316</v>
      </c>
      <c r="B39" s="12"/>
      <c r="C39" s="38"/>
      <c r="D39" s="39" t="s">
        <v>1</v>
      </c>
      <c r="E39" s="38"/>
      <c r="F39" s="38"/>
      <c r="G39" s="13"/>
      <c r="H39" s="1" t="s">
        <v>1</v>
      </c>
      <c r="I39" s="38"/>
      <c r="J39" s="23"/>
      <c r="K39" s="38"/>
    </row>
    <row r="40" spans="1:11" ht="13" x14ac:dyDescent="0.3">
      <c r="A40" s="40" t="s">
        <v>293</v>
      </c>
      <c r="B40" s="12"/>
      <c r="C40" s="46">
        <v>0</v>
      </c>
      <c r="D40" s="39"/>
      <c r="E40" s="46">
        <f>C40+'[1]AMCI 7_Marketing-F'!E39</f>
        <v>97.35</v>
      </c>
      <c r="F40" s="46">
        <v>0</v>
      </c>
      <c r="G40" s="23">
        <v>0</v>
      </c>
      <c r="H40" s="11" t="s">
        <v>1</v>
      </c>
      <c r="I40" s="46">
        <v>0</v>
      </c>
      <c r="J40" s="23">
        <v>0</v>
      </c>
      <c r="K40" s="46">
        <f>'[2]AMCI 7_Marketing-F'!E41</f>
        <v>-1041</v>
      </c>
    </row>
    <row r="41" spans="1:11" x14ac:dyDescent="0.25">
      <c r="A41" s="14" t="s">
        <v>317</v>
      </c>
      <c r="B41" s="9" t="s">
        <v>318</v>
      </c>
      <c r="C41" s="16">
        <v>0</v>
      </c>
      <c r="D41" s="36" t="s">
        <v>1</v>
      </c>
      <c r="E41" s="16">
        <f>C41+'[1]AMCI 7_Marketing-F'!E40</f>
        <v>416.23</v>
      </c>
      <c r="F41" s="16">
        <v>1000</v>
      </c>
      <c r="G41" s="23">
        <v>0</v>
      </c>
      <c r="H41" s="11" t="s">
        <v>1</v>
      </c>
      <c r="I41" s="16">
        <v>1000</v>
      </c>
      <c r="J41" s="23">
        <f t="shared" ref="J41:J46" si="7">+E41/I41</f>
        <v>0.41623000000000004</v>
      </c>
      <c r="K41" s="16">
        <f>'[2]AMCI 7_Marketing-F'!E42</f>
        <v>0</v>
      </c>
    </row>
    <row r="42" spans="1:11" x14ac:dyDescent="0.25">
      <c r="A42" s="14" t="s">
        <v>319</v>
      </c>
      <c r="B42" s="9" t="s">
        <v>320</v>
      </c>
      <c r="C42" s="16">
        <v>0</v>
      </c>
      <c r="D42" s="36" t="s">
        <v>1</v>
      </c>
      <c r="E42" s="16">
        <f>C42+'[1]AMCI 7_Marketing-F'!E41</f>
        <v>0</v>
      </c>
      <c r="F42" s="16">
        <v>0</v>
      </c>
      <c r="G42" s="23">
        <v>0</v>
      </c>
      <c r="H42" s="11" t="s">
        <v>1</v>
      </c>
      <c r="I42" s="16">
        <v>0</v>
      </c>
      <c r="J42" s="23">
        <v>0</v>
      </c>
      <c r="K42" s="16">
        <f>'[2]AMCI 7_Marketing-F'!E43</f>
        <v>0</v>
      </c>
    </row>
    <row r="43" spans="1:11" x14ac:dyDescent="0.25">
      <c r="A43" s="14" t="s">
        <v>154</v>
      </c>
      <c r="B43" s="9" t="s">
        <v>321</v>
      </c>
      <c r="C43" s="16">
        <v>0</v>
      </c>
      <c r="D43" s="36" t="s">
        <v>1</v>
      </c>
      <c r="E43" s="16">
        <f>C43+'[1]AMCI 7_Marketing-F'!E42</f>
        <v>735.68000000000006</v>
      </c>
      <c r="F43" s="16">
        <v>1600</v>
      </c>
      <c r="G43" s="23">
        <v>0</v>
      </c>
      <c r="H43" s="11" t="s">
        <v>1</v>
      </c>
      <c r="I43" s="16">
        <v>1600</v>
      </c>
      <c r="J43" s="23">
        <f t="shared" si="7"/>
        <v>0.45980000000000004</v>
      </c>
      <c r="K43" s="16">
        <f>'[2]AMCI 7_Marketing-F'!E44</f>
        <v>1550</v>
      </c>
    </row>
    <row r="44" spans="1:11" x14ac:dyDescent="0.25">
      <c r="A44" s="14" t="s">
        <v>322</v>
      </c>
      <c r="B44" s="9" t="s">
        <v>323</v>
      </c>
      <c r="C44" s="16">
        <v>0</v>
      </c>
      <c r="D44" s="36" t="s">
        <v>1</v>
      </c>
      <c r="E44" s="16">
        <f>C44+'[1]AMCI 7_Marketing-F'!E43</f>
        <v>0</v>
      </c>
      <c r="F44" s="16">
        <v>300</v>
      </c>
      <c r="G44" s="23">
        <v>0</v>
      </c>
      <c r="H44" s="11" t="s">
        <v>1</v>
      </c>
      <c r="I44" s="16">
        <v>300</v>
      </c>
      <c r="J44" s="23">
        <f t="shared" si="7"/>
        <v>0</v>
      </c>
      <c r="K44" s="16">
        <f>'[2]AMCI 7_Marketing-F'!E45</f>
        <v>228</v>
      </c>
    </row>
    <row r="45" spans="1:11" x14ac:dyDescent="0.25">
      <c r="A45" s="14" t="s">
        <v>91</v>
      </c>
      <c r="B45" s="9" t="s">
        <v>324</v>
      </c>
      <c r="C45" s="16">
        <v>0</v>
      </c>
      <c r="D45" s="36" t="s">
        <v>1</v>
      </c>
      <c r="E45" s="16">
        <f>C45+'[1]AMCI 7_Marketing-F'!E44</f>
        <v>2442.73</v>
      </c>
      <c r="F45" s="16">
        <v>4500</v>
      </c>
      <c r="G45" s="23">
        <v>0</v>
      </c>
      <c r="H45" s="11" t="s">
        <v>1</v>
      </c>
      <c r="I45" s="16">
        <v>4500</v>
      </c>
      <c r="J45" s="23">
        <f t="shared" si="7"/>
        <v>0.54282888888888892</v>
      </c>
      <c r="K45" s="16">
        <f>'[2]AMCI 7_Marketing-F'!E46</f>
        <v>4179</v>
      </c>
    </row>
    <row r="46" spans="1:11" x14ac:dyDescent="0.25">
      <c r="A46" s="14" t="s">
        <v>137</v>
      </c>
      <c r="B46" s="9" t="s">
        <v>325</v>
      </c>
      <c r="C46" s="16">
        <v>0</v>
      </c>
      <c r="D46" s="36" t="s">
        <v>1</v>
      </c>
      <c r="E46" s="16">
        <f>C46+'[1]AMCI 7_Marketing-F'!E45</f>
        <v>20</v>
      </c>
      <c r="F46" s="16">
        <v>150</v>
      </c>
      <c r="G46" s="23">
        <v>0</v>
      </c>
      <c r="H46" s="11" t="s">
        <v>1</v>
      </c>
      <c r="I46" s="16">
        <v>150</v>
      </c>
      <c r="J46" s="23">
        <f t="shared" si="7"/>
        <v>0.13333333333333333</v>
      </c>
      <c r="K46" s="16">
        <f>'[2]AMCI 7_Marketing-F'!E47</f>
        <v>112</v>
      </c>
    </row>
    <row r="47" spans="1:11" x14ac:dyDescent="0.25">
      <c r="A47" s="9"/>
      <c r="B47" s="9"/>
      <c r="C47" s="16"/>
      <c r="D47" s="36" t="s">
        <v>1</v>
      </c>
      <c r="E47" s="16"/>
      <c r="F47" s="16"/>
      <c r="G47" s="10"/>
      <c r="H47" s="11" t="s">
        <v>1</v>
      </c>
      <c r="I47" s="16"/>
      <c r="J47" s="23"/>
      <c r="K47" s="16"/>
    </row>
    <row r="48" spans="1:11" ht="13" x14ac:dyDescent="0.3">
      <c r="A48" s="12" t="s">
        <v>326</v>
      </c>
      <c r="B48" s="12"/>
      <c r="C48" s="38"/>
      <c r="D48" s="39" t="s">
        <v>1</v>
      </c>
      <c r="E48" s="38"/>
      <c r="F48" s="38"/>
      <c r="G48" s="13"/>
      <c r="H48" s="1" t="s">
        <v>1</v>
      </c>
      <c r="I48" s="38"/>
      <c r="J48" s="23"/>
      <c r="K48" s="38"/>
    </row>
    <row r="49" spans="1:11" x14ac:dyDescent="0.25">
      <c r="A49" s="14" t="s">
        <v>299</v>
      </c>
      <c r="B49" s="9" t="s">
        <v>327</v>
      </c>
      <c r="C49" s="46">
        <v>0</v>
      </c>
      <c r="D49" s="36" t="s">
        <v>1</v>
      </c>
      <c r="E49" s="46">
        <f>C49+'[1]AMCI 7_Marketing-F'!E48</f>
        <v>25265</v>
      </c>
      <c r="F49" s="46">
        <v>25265</v>
      </c>
      <c r="G49" s="23">
        <f t="shared" ref="G49" si="8">+E49/F49</f>
        <v>1</v>
      </c>
      <c r="H49" s="11" t="s">
        <v>1</v>
      </c>
      <c r="I49" s="46">
        <v>25265</v>
      </c>
      <c r="J49" s="23">
        <f t="shared" ref="J49:J51" si="9">+E49/I49</f>
        <v>1</v>
      </c>
      <c r="K49" s="46">
        <f>'[2]AMCI 7_Marketing-F'!E50</f>
        <v>18488</v>
      </c>
    </row>
    <row r="50" spans="1:11" x14ac:dyDescent="0.25">
      <c r="A50" s="14" t="s">
        <v>154</v>
      </c>
      <c r="B50" s="9" t="s">
        <v>328</v>
      </c>
      <c r="C50" s="16">
        <v>0</v>
      </c>
      <c r="D50" s="36" t="s">
        <v>1</v>
      </c>
      <c r="E50" s="16">
        <f>C50+'[1]AMCI 7_Marketing-F'!E49</f>
        <v>0</v>
      </c>
      <c r="F50" s="16">
        <v>0</v>
      </c>
      <c r="G50" s="23">
        <v>0</v>
      </c>
      <c r="H50" s="11" t="s">
        <v>1</v>
      </c>
      <c r="I50" s="16">
        <v>0</v>
      </c>
      <c r="J50" s="23">
        <v>0</v>
      </c>
      <c r="K50" s="16">
        <f>'[2]AMCI 7_Marketing-F'!E51</f>
        <v>0</v>
      </c>
    </row>
    <row r="51" spans="1:11" x14ac:dyDescent="0.25">
      <c r="A51" s="14" t="s">
        <v>91</v>
      </c>
      <c r="B51" s="9" t="s">
        <v>329</v>
      </c>
      <c r="C51" s="16">
        <v>0</v>
      </c>
      <c r="D51" s="36" t="s">
        <v>1</v>
      </c>
      <c r="E51" s="16">
        <f>C51+'[1]AMCI 7_Marketing-F'!E50</f>
        <v>0</v>
      </c>
      <c r="F51" s="16">
        <v>3000</v>
      </c>
      <c r="G51" s="23">
        <v>0</v>
      </c>
      <c r="H51" s="11" t="s">
        <v>1</v>
      </c>
      <c r="I51" s="16">
        <v>3000</v>
      </c>
      <c r="J51" s="23">
        <f t="shared" si="9"/>
        <v>0</v>
      </c>
      <c r="K51" s="16">
        <f>'[2]AMCI 7_Marketing-F'!E52</f>
        <v>1159</v>
      </c>
    </row>
    <row r="52" spans="1:11" x14ac:dyDescent="0.25">
      <c r="A52" s="9"/>
      <c r="B52" s="9"/>
      <c r="C52" s="16"/>
      <c r="D52" s="36" t="s">
        <v>1</v>
      </c>
      <c r="E52" s="16"/>
      <c r="F52" s="16"/>
      <c r="G52" s="10"/>
      <c r="H52" s="11" t="s">
        <v>1</v>
      </c>
      <c r="I52" s="16"/>
      <c r="J52" s="23"/>
      <c r="K52" s="16"/>
    </row>
    <row r="53" spans="1:11" ht="13" x14ac:dyDescent="0.3">
      <c r="A53" s="12" t="s">
        <v>330</v>
      </c>
      <c r="B53" s="12"/>
      <c r="C53" s="38"/>
      <c r="D53" s="39" t="s">
        <v>1</v>
      </c>
      <c r="E53" s="38"/>
      <c r="F53" s="38"/>
      <c r="G53" s="13"/>
      <c r="H53" s="1" t="s">
        <v>1</v>
      </c>
      <c r="I53" s="38"/>
      <c r="J53" s="23"/>
      <c r="K53" s="38"/>
    </row>
    <row r="54" spans="1:11" x14ac:dyDescent="0.25">
      <c r="A54" s="14" t="s">
        <v>299</v>
      </c>
      <c r="B54" s="9" t="s">
        <v>331</v>
      </c>
      <c r="C54" s="46">
        <v>0</v>
      </c>
      <c r="D54" s="36" t="s">
        <v>1</v>
      </c>
      <c r="E54" s="46">
        <f>C54+'[1]AMCI 7_Marketing-F'!E53</f>
        <v>0</v>
      </c>
      <c r="F54" s="46">
        <v>0</v>
      </c>
      <c r="G54" s="23">
        <v>0</v>
      </c>
      <c r="H54" s="11" t="s">
        <v>1</v>
      </c>
      <c r="I54" s="46">
        <v>0</v>
      </c>
      <c r="J54" s="23"/>
      <c r="K54" s="46">
        <f>'[2]AMCI 7_Marketing-F'!E55</f>
        <v>0</v>
      </c>
    </row>
    <row r="55" spans="1:11" x14ac:dyDescent="0.25">
      <c r="A55" s="14" t="s">
        <v>154</v>
      </c>
      <c r="B55" s="9" t="s">
        <v>332</v>
      </c>
      <c r="C55" s="16">
        <v>0</v>
      </c>
      <c r="D55" s="36" t="s">
        <v>1</v>
      </c>
      <c r="E55" s="16">
        <f>C55+'[1]AMCI 7_Marketing-F'!E54</f>
        <v>1050.56</v>
      </c>
      <c r="F55" s="16">
        <v>500</v>
      </c>
      <c r="G55" s="23">
        <f t="shared" ref="G55:G58" si="10">+E55/F55</f>
        <v>2.1011199999999999</v>
      </c>
      <c r="H55" s="11" t="s">
        <v>1</v>
      </c>
      <c r="I55" s="16">
        <v>500</v>
      </c>
      <c r="J55" s="23">
        <f t="shared" ref="J55:J58" si="11">+E55/I55</f>
        <v>2.1011199999999999</v>
      </c>
      <c r="K55" s="16">
        <f>'[2]AMCI 7_Marketing-F'!E56</f>
        <v>427</v>
      </c>
    </row>
    <row r="56" spans="1:11" x14ac:dyDescent="0.25">
      <c r="A56" s="14" t="s">
        <v>333</v>
      </c>
      <c r="B56" s="9" t="s">
        <v>334</v>
      </c>
      <c r="C56" s="16">
        <v>0</v>
      </c>
      <c r="D56" s="36" t="s">
        <v>1</v>
      </c>
      <c r="E56" s="16">
        <f>C56+'[1]AMCI 7_Marketing-F'!E55</f>
        <v>0</v>
      </c>
      <c r="F56" s="16">
        <v>0</v>
      </c>
      <c r="G56" s="23">
        <v>0</v>
      </c>
      <c r="H56" s="11" t="s">
        <v>1</v>
      </c>
      <c r="I56" s="16">
        <v>360</v>
      </c>
      <c r="J56" s="23">
        <f t="shared" si="11"/>
        <v>0</v>
      </c>
      <c r="K56" s="16">
        <f>'[2]AMCI 7_Marketing-F'!E57</f>
        <v>0</v>
      </c>
    </row>
    <row r="57" spans="1:11" x14ac:dyDescent="0.25">
      <c r="A57" s="14" t="s">
        <v>100</v>
      </c>
      <c r="B57" s="9" t="s">
        <v>335</v>
      </c>
      <c r="C57" s="16">
        <v>1095</v>
      </c>
      <c r="D57" s="36" t="s">
        <v>1</v>
      </c>
      <c r="E57" s="16">
        <f>C57+'[1]AMCI 7_Marketing-F'!E56</f>
        <v>2090</v>
      </c>
      <c r="F57" s="16">
        <v>1200</v>
      </c>
      <c r="G57" s="23">
        <f t="shared" si="10"/>
        <v>1.7416666666666667</v>
      </c>
      <c r="H57" s="11" t="s">
        <v>1</v>
      </c>
      <c r="I57" s="16">
        <v>1200</v>
      </c>
      <c r="J57" s="23">
        <f t="shared" si="11"/>
        <v>1.7416666666666667</v>
      </c>
      <c r="K57" s="16">
        <f>'[2]AMCI 7_Marketing-F'!E58</f>
        <v>1200</v>
      </c>
    </row>
    <row r="58" spans="1:11" x14ac:dyDescent="0.25">
      <c r="A58" s="14" t="s">
        <v>91</v>
      </c>
      <c r="B58" s="9" t="s">
        <v>336</v>
      </c>
      <c r="C58" s="16">
        <v>0</v>
      </c>
      <c r="D58" s="36" t="s">
        <v>1</v>
      </c>
      <c r="E58" s="16">
        <f>C58+'[1]AMCI 7_Marketing-F'!E57</f>
        <v>235.65</v>
      </c>
      <c r="F58" s="16">
        <v>2500</v>
      </c>
      <c r="G58" s="23">
        <f t="shared" si="10"/>
        <v>9.4259999999999997E-2</v>
      </c>
      <c r="H58" s="11" t="s">
        <v>1</v>
      </c>
      <c r="I58" s="16">
        <v>2500</v>
      </c>
      <c r="J58" s="23">
        <f t="shared" si="11"/>
        <v>9.4259999999999997E-2</v>
      </c>
      <c r="K58" s="16">
        <f>'[2]AMCI 7_Marketing-F'!E59</f>
        <v>2461</v>
      </c>
    </row>
    <row r="59" spans="1:11" x14ac:dyDescent="0.25">
      <c r="A59" s="14" t="s">
        <v>137</v>
      </c>
      <c r="B59" s="9" t="s">
        <v>337</v>
      </c>
      <c r="C59" s="16">
        <v>0</v>
      </c>
      <c r="D59" s="36" t="s">
        <v>1</v>
      </c>
      <c r="E59" s="16">
        <f>C59+'[1]AMCI 7_Marketing-F'!E58</f>
        <v>0</v>
      </c>
      <c r="F59" s="16">
        <v>0</v>
      </c>
      <c r="G59" s="23">
        <v>0</v>
      </c>
      <c r="H59" s="11" t="s">
        <v>1</v>
      </c>
      <c r="I59" s="16">
        <v>0</v>
      </c>
      <c r="J59" s="23"/>
      <c r="K59" s="16">
        <f>'[2]AMCI 7_Marketing-F'!E60</f>
        <v>0</v>
      </c>
    </row>
    <row r="60" spans="1:11" x14ac:dyDescent="0.25">
      <c r="A60" s="9"/>
      <c r="B60" s="9"/>
      <c r="C60" s="16"/>
      <c r="D60" s="36" t="s">
        <v>1</v>
      </c>
      <c r="E60" s="16"/>
      <c r="F60" s="16"/>
      <c r="G60" s="10"/>
      <c r="H60" s="11" t="s">
        <v>1</v>
      </c>
      <c r="I60" s="16"/>
      <c r="J60" s="23"/>
      <c r="K60" s="16"/>
    </row>
    <row r="61" spans="1:11" ht="13" x14ac:dyDescent="0.3">
      <c r="A61" s="12" t="s">
        <v>338</v>
      </c>
      <c r="B61" s="12"/>
      <c r="C61" s="38"/>
      <c r="D61" s="39" t="s">
        <v>1</v>
      </c>
      <c r="E61" s="38"/>
      <c r="F61" s="38"/>
      <c r="G61" s="13"/>
      <c r="H61" s="1" t="s">
        <v>1</v>
      </c>
      <c r="I61" s="38"/>
      <c r="J61" s="23"/>
      <c r="K61" s="46"/>
    </row>
    <row r="62" spans="1:11" x14ac:dyDescent="0.25">
      <c r="A62" s="14" t="s">
        <v>154</v>
      </c>
      <c r="B62" s="9" t="s">
        <v>339</v>
      </c>
      <c r="C62" s="46">
        <v>0</v>
      </c>
      <c r="D62" s="36" t="s">
        <v>1</v>
      </c>
      <c r="E62" s="46">
        <f>C62+'[1]AMCI 7_Marketing-F'!E61</f>
        <v>0</v>
      </c>
      <c r="F62" s="46">
        <v>0</v>
      </c>
      <c r="G62" s="23">
        <v>0</v>
      </c>
      <c r="H62" s="11" t="s">
        <v>1</v>
      </c>
      <c r="I62" s="46">
        <v>0</v>
      </c>
      <c r="J62" s="23">
        <v>0</v>
      </c>
      <c r="K62" s="46">
        <f>'[2]AMCI 7_Marketing-F'!E63</f>
        <v>0</v>
      </c>
    </row>
    <row r="63" spans="1:11" x14ac:dyDescent="0.25">
      <c r="A63" s="14" t="s">
        <v>91</v>
      </c>
      <c r="B63" s="9" t="s">
        <v>340</v>
      </c>
      <c r="C63" s="16">
        <v>0</v>
      </c>
      <c r="D63" s="36" t="s">
        <v>1</v>
      </c>
      <c r="E63" s="16">
        <f>C63+'[1]AMCI 7_Marketing-F'!E62</f>
        <v>993.23</v>
      </c>
      <c r="F63" s="16">
        <v>0</v>
      </c>
      <c r="G63" s="23">
        <v>0</v>
      </c>
      <c r="H63" s="11" t="s">
        <v>1</v>
      </c>
      <c r="I63" s="16">
        <v>0</v>
      </c>
      <c r="J63" s="23">
        <v>0</v>
      </c>
      <c r="K63" s="16">
        <f>'[2]AMCI 7_Marketing-F'!E64</f>
        <v>325</v>
      </c>
    </row>
    <row r="64" spans="1:11" x14ac:dyDescent="0.25">
      <c r="A64" s="9"/>
      <c r="B64" s="9"/>
      <c r="C64" s="16"/>
      <c r="D64" s="36" t="s">
        <v>1</v>
      </c>
      <c r="E64" s="16"/>
      <c r="F64" s="16"/>
      <c r="G64" s="23"/>
      <c r="H64" s="11" t="s">
        <v>1</v>
      </c>
      <c r="I64" s="16"/>
      <c r="J64" s="23"/>
      <c r="K64" s="16"/>
    </row>
    <row r="65" spans="1:11" ht="13" x14ac:dyDescent="0.3">
      <c r="A65" s="12" t="s">
        <v>341</v>
      </c>
      <c r="B65" s="12"/>
      <c r="C65" s="16"/>
      <c r="D65" s="39" t="s">
        <v>1</v>
      </c>
      <c r="E65" s="38"/>
      <c r="F65" s="38"/>
      <c r="G65" s="13"/>
      <c r="H65" s="1" t="s">
        <v>1</v>
      </c>
      <c r="I65" s="38"/>
      <c r="J65" s="23"/>
      <c r="K65" s="38"/>
    </row>
    <row r="66" spans="1:11" x14ac:dyDescent="0.25">
      <c r="A66" s="40" t="s">
        <v>391</v>
      </c>
      <c r="B66" s="9" t="s">
        <v>343</v>
      </c>
      <c r="C66" s="46">
        <v>0</v>
      </c>
      <c r="D66" s="36" t="s">
        <v>1</v>
      </c>
      <c r="E66" s="46">
        <f>C66+'[1]AMCI 7_Marketing-F'!E65</f>
        <v>0</v>
      </c>
      <c r="F66" s="46">
        <v>600</v>
      </c>
      <c r="G66" s="23">
        <v>0</v>
      </c>
      <c r="H66" s="11" t="s">
        <v>1</v>
      </c>
      <c r="I66" s="46">
        <v>600</v>
      </c>
      <c r="J66" s="23">
        <f t="shared" ref="J66:J85" si="12">+E66/I66</f>
        <v>0</v>
      </c>
      <c r="K66" s="46">
        <f>'[2]AMCI 7_Marketing-F'!E67</f>
        <v>548</v>
      </c>
    </row>
    <row r="67" spans="1:11" x14ac:dyDescent="0.25">
      <c r="A67" s="14" t="s">
        <v>342</v>
      </c>
      <c r="B67" s="9" t="s">
        <v>343</v>
      </c>
      <c r="C67" s="16">
        <v>144.41999999999999</v>
      </c>
      <c r="D67" s="36" t="s">
        <v>1</v>
      </c>
      <c r="E67" s="16">
        <f>C67+'[1]AMCI 7_Marketing-F'!E66</f>
        <v>553.33999999999992</v>
      </c>
      <c r="F67" s="16">
        <v>9000</v>
      </c>
      <c r="G67" s="23">
        <f t="shared" ref="G67:G85" si="13">+E67/F67</f>
        <v>6.1482222222222216E-2</v>
      </c>
      <c r="H67" s="11" t="s">
        <v>1</v>
      </c>
      <c r="I67" s="16">
        <v>12000</v>
      </c>
      <c r="J67" s="23">
        <f t="shared" si="12"/>
        <v>4.6111666666666662E-2</v>
      </c>
      <c r="K67" s="16">
        <f>'[2]AMCI 7_Marketing-F'!E68</f>
        <v>2055</v>
      </c>
    </row>
    <row r="68" spans="1:11" x14ac:dyDescent="0.25">
      <c r="A68" s="14" t="s">
        <v>344</v>
      </c>
      <c r="B68" s="9" t="s">
        <v>345</v>
      </c>
      <c r="C68" s="16">
        <v>245.68</v>
      </c>
      <c r="D68" s="36" t="s">
        <v>1</v>
      </c>
      <c r="E68" s="16">
        <f>C68+'[1]AMCI 7_Marketing-F'!E67</f>
        <v>353.73</v>
      </c>
      <c r="F68" s="16">
        <v>2500</v>
      </c>
      <c r="G68" s="23">
        <f t="shared" si="13"/>
        <v>0.14149200000000001</v>
      </c>
      <c r="H68" s="11" t="s">
        <v>1</v>
      </c>
      <c r="I68" s="16">
        <v>2500</v>
      </c>
      <c r="J68" s="23">
        <f t="shared" si="12"/>
        <v>0.14149200000000001</v>
      </c>
      <c r="K68" s="16">
        <f>'[2]AMCI 7_Marketing-F'!E69</f>
        <v>697</v>
      </c>
    </row>
    <row r="69" spans="1:11" x14ac:dyDescent="0.25">
      <c r="A69" s="14" t="s">
        <v>346</v>
      </c>
      <c r="B69" s="9" t="s">
        <v>347</v>
      </c>
      <c r="C69" s="16">
        <v>0</v>
      </c>
      <c r="D69" s="36" t="s">
        <v>1</v>
      </c>
      <c r="E69" s="16">
        <f>C69+'[1]AMCI 7_Marketing-F'!E68</f>
        <v>50</v>
      </c>
      <c r="F69" s="16">
        <v>0</v>
      </c>
      <c r="G69" s="23">
        <v>0</v>
      </c>
      <c r="H69" s="11" t="s">
        <v>1</v>
      </c>
      <c r="I69" s="16">
        <v>0</v>
      </c>
      <c r="J69" s="23">
        <v>0</v>
      </c>
      <c r="K69" s="16">
        <f>'[3]AMCI 7_Marketing-F'!$E$68</f>
        <v>0</v>
      </c>
    </row>
    <row r="70" spans="1:11" x14ac:dyDescent="0.25">
      <c r="A70" s="14" t="s">
        <v>268</v>
      </c>
      <c r="B70" s="9" t="s">
        <v>348</v>
      </c>
      <c r="C70" s="16">
        <v>0</v>
      </c>
      <c r="D70" s="36" t="s">
        <v>1</v>
      </c>
      <c r="E70" s="16">
        <f>C70+'[1]AMCI 7_Marketing-F'!E69</f>
        <v>0</v>
      </c>
      <c r="F70" s="16">
        <v>0</v>
      </c>
      <c r="G70" s="23">
        <v>0</v>
      </c>
      <c r="H70" s="11" t="s">
        <v>1</v>
      </c>
      <c r="I70" s="16">
        <v>0</v>
      </c>
      <c r="J70" s="23">
        <v>0</v>
      </c>
      <c r="K70" s="16">
        <f>'[2]AMCI 7_Marketing-F'!E71</f>
        <v>36</v>
      </c>
    </row>
    <row r="71" spans="1:11" x14ac:dyDescent="0.25">
      <c r="A71" s="40" t="s">
        <v>276</v>
      </c>
      <c r="B71" s="9"/>
      <c r="C71" s="16">
        <v>0</v>
      </c>
      <c r="D71" s="36"/>
      <c r="E71" s="16">
        <f>C71+'[1]AMCI 7_Marketing-F'!E70</f>
        <v>0</v>
      </c>
      <c r="F71" s="16">
        <v>6300</v>
      </c>
      <c r="G71" s="23">
        <v>0</v>
      </c>
      <c r="H71" s="11"/>
      <c r="I71" s="16">
        <v>8400</v>
      </c>
      <c r="J71" s="23">
        <f t="shared" si="12"/>
        <v>0</v>
      </c>
      <c r="K71" s="16">
        <f>'[2]AMCI 7_Marketing-F'!$E$73</f>
        <v>7870</v>
      </c>
    </row>
    <row r="72" spans="1:11" x14ac:dyDescent="0.25">
      <c r="A72" s="14" t="s">
        <v>299</v>
      </c>
      <c r="B72" s="9" t="s">
        <v>349</v>
      </c>
      <c r="C72" s="16">
        <v>0</v>
      </c>
      <c r="D72" s="36" t="s">
        <v>1</v>
      </c>
      <c r="E72" s="16">
        <f>C72+'[1]AMCI 7_Marketing-F'!E71</f>
        <v>0</v>
      </c>
      <c r="F72" s="16">
        <v>0</v>
      </c>
      <c r="G72" s="23" t="e">
        <f t="shared" si="13"/>
        <v>#DIV/0!</v>
      </c>
      <c r="H72" s="11" t="s">
        <v>1</v>
      </c>
      <c r="I72" s="16">
        <v>0</v>
      </c>
      <c r="J72" s="23">
        <v>0</v>
      </c>
      <c r="K72" s="16">
        <f>'[2]AMCI 7_Marketing-F'!$E$74</f>
        <v>0</v>
      </c>
    </row>
    <row r="73" spans="1:11" x14ac:dyDescent="0.25">
      <c r="A73" s="14" t="s">
        <v>350</v>
      </c>
      <c r="B73" s="9" t="s">
        <v>351</v>
      </c>
      <c r="C73" s="16">
        <v>0</v>
      </c>
      <c r="D73" s="36" t="s">
        <v>1</v>
      </c>
      <c r="E73" s="16">
        <f>C73+'[1]AMCI 7_Marketing-F'!E72</f>
        <v>0</v>
      </c>
      <c r="F73" s="16">
        <v>0</v>
      </c>
      <c r="G73" s="23">
        <v>0</v>
      </c>
      <c r="H73" s="11" t="s">
        <v>1</v>
      </c>
      <c r="I73" s="16">
        <v>0</v>
      </c>
      <c r="J73" s="23">
        <v>0</v>
      </c>
      <c r="K73" s="16">
        <f>'[2]AMCI 7_Marketing-F'!$E$75</f>
        <v>0</v>
      </c>
    </row>
    <row r="74" spans="1:11" x14ac:dyDescent="0.25">
      <c r="A74" s="14" t="s">
        <v>124</v>
      </c>
      <c r="B74" s="9" t="s">
        <v>352</v>
      </c>
      <c r="C74" s="16">
        <v>0</v>
      </c>
      <c r="D74" s="36" t="s">
        <v>1</v>
      </c>
      <c r="E74" s="16">
        <f>C74+'[1]AMCI 7_Marketing-F'!E73</f>
        <v>0</v>
      </c>
      <c r="F74" s="16">
        <v>0</v>
      </c>
      <c r="G74" s="23">
        <v>0</v>
      </c>
      <c r="H74" s="11" t="s">
        <v>1</v>
      </c>
      <c r="I74" s="16">
        <v>0</v>
      </c>
      <c r="J74" s="23">
        <v>0</v>
      </c>
      <c r="K74" s="16">
        <f>'[2]AMCI 7_Marketing-F'!$E$76</f>
        <v>0</v>
      </c>
    </row>
    <row r="75" spans="1:11" x14ac:dyDescent="0.25">
      <c r="A75" s="40" t="s">
        <v>392</v>
      </c>
      <c r="B75" s="9"/>
      <c r="C75" s="16">
        <v>427.02</v>
      </c>
      <c r="D75" s="36"/>
      <c r="E75" s="16">
        <f>C75+'[1]AMCI 7_Marketing-F'!E74</f>
        <v>2831.7400000000002</v>
      </c>
      <c r="F75" s="16">
        <v>6000</v>
      </c>
      <c r="G75" s="23">
        <v>0</v>
      </c>
      <c r="H75" s="11"/>
      <c r="I75" s="16">
        <v>6000</v>
      </c>
      <c r="J75" s="23">
        <f t="shared" si="12"/>
        <v>0.47195666666666669</v>
      </c>
      <c r="K75" s="16">
        <v>0</v>
      </c>
    </row>
    <row r="76" spans="1:11" x14ac:dyDescent="0.25">
      <c r="A76" s="14" t="s">
        <v>154</v>
      </c>
      <c r="B76" s="9" t="s">
        <v>353</v>
      </c>
      <c r="C76" s="16">
        <v>801.93</v>
      </c>
      <c r="D76" s="36" t="s">
        <v>1</v>
      </c>
      <c r="E76" s="16">
        <f>C76+'[1]AMCI 7_Marketing-F'!E75</f>
        <v>2861.68</v>
      </c>
      <c r="F76" s="16">
        <v>1800</v>
      </c>
      <c r="G76" s="23">
        <f t="shared" si="13"/>
        <v>1.589822222222222</v>
      </c>
      <c r="H76" s="11" t="s">
        <v>1</v>
      </c>
      <c r="I76" s="16">
        <v>2400</v>
      </c>
      <c r="J76" s="23">
        <f t="shared" si="12"/>
        <v>1.1923666666666666</v>
      </c>
      <c r="K76" s="16">
        <f>'[2]AMCI 7_Marketing-F'!$E$78</f>
        <v>1759</v>
      </c>
    </row>
    <row r="77" spans="1:11" x14ac:dyDescent="0.25">
      <c r="A77" s="14" t="s">
        <v>127</v>
      </c>
      <c r="B77" s="9" t="s">
        <v>354</v>
      </c>
      <c r="C77" s="16">
        <v>80.77</v>
      </c>
      <c r="D77" s="36" t="s">
        <v>1</v>
      </c>
      <c r="E77" s="16">
        <f>C77+'[1]AMCI 7_Marketing-F'!E76</f>
        <v>130.76999999999998</v>
      </c>
      <c r="F77" s="16">
        <v>0</v>
      </c>
      <c r="G77" s="23">
        <v>0</v>
      </c>
      <c r="H77" s="11" t="s">
        <v>1</v>
      </c>
      <c r="I77" s="16">
        <v>0</v>
      </c>
      <c r="J77" s="23">
        <v>0</v>
      </c>
      <c r="K77" s="16">
        <f>'[2]AMCI 7_Marketing-F'!$E$79</f>
        <v>0</v>
      </c>
    </row>
    <row r="78" spans="1:11" x14ac:dyDescent="0.25">
      <c r="A78" s="14" t="s">
        <v>355</v>
      </c>
      <c r="B78" s="9" t="s">
        <v>356</v>
      </c>
      <c r="C78" s="16">
        <v>0</v>
      </c>
      <c r="D78" s="36" t="s">
        <v>1</v>
      </c>
      <c r="E78" s="16">
        <f>C78+'[1]AMCI 7_Marketing-F'!E77</f>
        <v>0</v>
      </c>
      <c r="F78" s="16">
        <v>1800</v>
      </c>
      <c r="G78" s="23">
        <f t="shared" si="13"/>
        <v>0</v>
      </c>
      <c r="H78" s="11" t="s">
        <v>1</v>
      </c>
      <c r="I78" s="16">
        <v>2400</v>
      </c>
      <c r="J78" s="23">
        <f t="shared" si="12"/>
        <v>0</v>
      </c>
      <c r="K78" s="16">
        <f>'[2]AMCI 7_Marketing-F'!$E$80</f>
        <v>1204</v>
      </c>
    </row>
    <row r="79" spans="1:11" x14ac:dyDescent="0.25">
      <c r="A79" s="14" t="s">
        <v>357</v>
      </c>
      <c r="B79" s="9" t="s">
        <v>358</v>
      </c>
      <c r="C79" s="16">
        <v>0</v>
      </c>
      <c r="D79" s="36" t="s">
        <v>1</v>
      </c>
      <c r="E79" s="16">
        <f>C79+'[1]AMCI 7_Marketing-F'!E78</f>
        <v>0</v>
      </c>
      <c r="F79" s="16">
        <v>0</v>
      </c>
      <c r="G79" s="23">
        <v>0</v>
      </c>
      <c r="H79" s="11" t="s">
        <v>1</v>
      </c>
      <c r="I79" s="16">
        <v>0</v>
      </c>
      <c r="J79" s="23">
        <v>0</v>
      </c>
      <c r="K79" s="16">
        <f>'[2]AMCI 7_Marketing-F'!$E$81</f>
        <v>2250</v>
      </c>
    </row>
    <row r="80" spans="1:11" x14ac:dyDescent="0.25">
      <c r="A80" s="14" t="s">
        <v>359</v>
      </c>
      <c r="B80" s="9" t="s">
        <v>360</v>
      </c>
      <c r="C80" s="16">
        <v>0</v>
      </c>
      <c r="D80" s="36" t="s">
        <v>1</v>
      </c>
      <c r="E80" s="16">
        <f>C80+'[1]AMCI 7_Marketing-F'!E79</f>
        <v>0</v>
      </c>
      <c r="F80" s="16">
        <v>0</v>
      </c>
      <c r="G80" s="23">
        <v>0</v>
      </c>
      <c r="H80" s="11" t="s">
        <v>1</v>
      </c>
      <c r="I80" s="16">
        <v>0</v>
      </c>
      <c r="J80" s="23">
        <v>0</v>
      </c>
      <c r="K80" s="16">
        <f>'[2]AMCI 7_Marketing-F'!$E$82</f>
        <v>0</v>
      </c>
    </row>
    <row r="81" spans="1:11" x14ac:dyDescent="0.25">
      <c r="A81" s="14" t="s">
        <v>132</v>
      </c>
      <c r="B81" s="9" t="s">
        <v>361</v>
      </c>
      <c r="C81" s="16">
        <v>0</v>
      </c>
      <c r="D81" s="36" t="s">
        <v>1</v>
      </c>
      <c r="E81" s="16">
        <f>C81+'[1]AMCI 7_Marketing-F'!E80</f>
        <v>0</v>
      </c>
      <c r="F81" s="16">
        <v>1800</v>
      </c>
      <c r="G81" s="23">
        <f t="shared" si="13"/>
        <v>0</v>
      </c>
      <c r="H81" s="11" t="s">
        <v>1</v>
      </c>
      <c r="I81" s="16">
        <v>2400</v>
      </c>
      <c r="J81" s="23">
        <f t="shared" si="12"/>
        <v>0</v>
      </c>
      <c r="K81" s="16">
        <f>'[2]AMCI 7_Marketing-F'!$E$83</f>
        <v>2032</v>
      </c>
    </row>
    <row r="82" spans="1:11" x14ac:dyDescent="0.25">
      <c r="A82" s="14" t="s">
        <v>176</v>
      </c>
      <c r="B82" s="9" t="s">
        <v>362</v>
      </c>
      <c r="C82" s="16">
        <v>0</v>
      </c>
      <c r="D82" s="36" t="s">
        <v>1</v>
      </c>
      <c r="E82" s="16">
        <f>C82+'[1]AMCI 7_Marketing-F'!E81</f>
        <v>0</v>
      </c>
      <c r="F82" s="16">
        <v>1000</v>
      </c>
      <c r="G82" s="23">
        <f t="shared" si="13"/>
        <v>0</v>
      </c>
      <c r="H82" s="11" t="s">
        <v>1</v>
      </c>
      <c r="I82" s="16">
        <v>1000</v>
      </c>
      <c r="J82" s="23">
        <f t="shared" si="12"/>
        <v>0</v>
      </c>
      <c r="K82" s="16">
        <f>'[2]AMCI 7_Marketing-F'!$E$84</f>
        <v>642</v>
      </c>
    </row>
    <row r="83" spans="1:11" x14ac:dyDescent="0.25">
      <c r="A83" s="14" t="s">
        <v>363</v>
      </c>
      <c r="B83" s="9" t="s">
        <v>364</v>
      </c>
      <c r="C83" s="16">
        <v>13500</v>
      </c>
      <c r="D83" s="36" t="s">
        <v>1</v>
      </c>
      <c r="E83" s="16">
        <f>C83+'[1]AMCI 7_Marketing-F'!E82</f>
        <v>113845.55</v>
      </c>
      <c r="F83" s="16">
        <f>13500*9</f>
        <v>121500</v>
      </c>
      <c r="G83" s="23">
        <f t="shared" si="13"/>
        <v>0.9370004115226338</v>
      </c>
      <c r="H83" s="11" t="s">
        <v>1</v>
      </c>
      <c r="I83" s="16">
        <v>162000</v>
      </c>
      <c r="J83" s="23">
        <f t="shared" si="12"/>
        <v>0.7027503086419753</v>
      </c>
      <c r="K83" s="16">
        <f>'[2]AMCI 7_Marketing-F'!$E$85</f>
        <v>117000</v>
      </c>
    </row>
    <row r="84" spans="1:11" x14ac:dyDescent="0.25">
      <c r="A84" s="14" t="s">
        <v>365</v>
      </c>
      <c r="B84" s="9" t="s">
        <v>366</v>
      </c>
      <c r="C84" s="16">
        <f>858.87+1014.95</f>
        <v>1873.8200000000002</v>
      </c>
      <c r="D84" s="36" t="s">
        <v>1</v>
      </c>
      <c r="E84" s="16">
        <f>C84+'[1]AMCI 7_Marketing-F'!E83</f>
        <v>13157.869999999999</v>
      </c>
      <c r="F84" s="16">
        <v>7000</v>
      </c>
      <c r="G84" s="23">
        <f t="shared" si="13"/>
        <v>1.8796957142857142</v>
      </c>
      <c r="H84" s="11" t="s">
        <v>1</v>
      </c>
      <c r="I84" s="16">
        <v>8500</v>
      </c>
      <c r="J84" s="23">
        <f t="shared" si="12"/>
        <v>1.5479847058823528</v>
      </c>
      <c r="K84" s="16">
        <f>'[2]AMCI 7_Marketing-F'!$E$86</f>
        <v>6564</v>
      </c>
    </row>
    <row r="85" spans="1:11" x14ac:dyDescent="0.25">
      <c r="A85" s="14" t="s">
        <v>137</v>
      </c>
      <c r="B85" s="9" t="s">
        <v>367</v>
      </c>
      <c r="C85" s="16">
        <v>0</v>
      </c>
      <c r="D85" s="36" t="s">
        <v>1</v>
      </c>
      <c r="E85" s="16">
        <f>C85+'[1]AMCI 7_Marketing-F'!E84</f>
        <v>14.5</v>
      </c>
      <c r="F85" s="16">
        <v>270</v>
      </c>
      <c r="G85" s="23">
        <f t="shared" si="13"/>
        <v>5.3703703703703705E-2</v>
      </c>
      <c r="H85" s="11" t="s">
        <v>1</v>
      </c>
      <c r="I85" s="16">
        <v>360</v>
      </c>
      <c r="J85" s="23">
        <f t="shared" si="12"/>
        <v>4.027777777777778E-2</v>
      </c>
      <c r="K85" s="16">
        <f>'[2]AMCI 7_Marketing-F'!$E$87</f>
        <v>255</v>
      </c>
    </row>
    <row r="86" spans="1:11" x14ac:dyDescent="0.25">
      <c r="A86" s="14" t="s">
        <v>368</v>
      </c>
      <c r="B86" s="9" t="s">
        <v>369</v>
      </c>
      <c r="C86" s="16">
        <v>0</v>
      </c>
      <c r="D86" s="36" t="s">
        <v>1</v>
      </c>
      <c r="E86" s="16">
        <f>C86+'[1]AMCI 7_Marketing-F'!E85</f>
        <v>0</v>
      </c>
      <c r="F86" s="16">
        <v>0</v>
      </c>
      <c r="G86" s="23">
        <v>0</v>
      </c>
      <c r="H86" s="11" t="s">
        <v>1</v>
      </c>
      <c r="I86" s="16">
        <v>0</v>
      </c>
      <c r="J86" s="23">
        <v>0</v>
      </c>
      <c r="K86" s="16">
        <f>'[2]AMCI 7_Marketing-F'!$E$88</f>
        <v>0</v>
      </c>
    </row>
    <row r="87" spans="1:11" x14ac:dyDescent="0.25">
      <c r="A87" s="9"/>
      <c r="B87" s="9"/>
      <c r="C87" s="17"/>
      <c r="D87" s="11" t="s">
        <v>1</v>
      </c>
      <c r="E87" s="17"/>
      <c r="F87" s="17"/>
      <c r="G87" s="17"/>
      <c r="H87" s="11" t="s">
        <v>1</v>
      </c>
      <c r="I87" s="17"/>
      <c r="J87" s="17"/>
      <c r="K87" s="17"/>
    </row>
    <row r="88" spans="1:11" ht="13" x14ac:dyDescent="0.3">
      <c r="A88" s="20" t="s">
        <v>58</v>
      </c>
      <c r="B88" s="20"/>
      <c r="C88" s="66">
        <f>SUM(C7:C86)</f>
        <v>22155.190000000002</v>
      </c>
      <c r="D88" s="67" t="s">
        <v>1</v>
      </c>
      <c r="E88" s="66">
        <f>SUM(E7:E86)</f>
        <v>189768.65</v>
      </c>
      <c r="F88" s="66">
        <f>SUM(F7:F87)</f>
        <v>224660</v>
      </c>
      <c r="G88" s="26">
        <f>+E88/F88</f>
        <v>0.84469264666607313</v>
      </c>
      <c r="H88" s="22" t="s">
        <v>1</v>
      </c>
      <c r="I88" s="66">
        <f>SUM(I7:I87)</f>
        <v>284460</v>
      </c>
      <c r="J88" s="26">
        <f>+E88/I88</f>
        <v>0.66711892708992471</v>
      </c>
      <c r="K88" s="66">
        <f>SUM(K7:K87)</f>
        <v>196271</v>
      </c>
    </row>
    <row r="89" spans="1:11" x14ac:dyDescent="0.25">
      <c r="A89" s="9"/>
      <c r="B89" s="9"/>
      <c r="C89" s="89"/>
      <c r="D89" s="65" t="s">
        <v>1</v>
      </c>
      <c r="E89" s="89"/>
      <c r="F89" s="89"/>
      <c r="G89" s="70"/>
      <c r="H89" s="11" t="s">
        <v>1</v>
      </c>
      <c r="I89" s="89"/>
      <c r="J89" s="70"/>
      <c r="K89" s="89"/>
    </row>
    <row r="90" spans="1:11" ht="13.5" thickBot="1" x14ac:dyDescent="0.35">
      <c r="A90" s="27" t="s">
        <v>380</v>
      </c>
      <c r="B90" s="27"/>
      <c r="C90" s="88">
        <f>+C88</f>
        <v>22155.190000000002</v>
      </c>
      <c r="D90" s="64" t="s">
        <v>1</v>
      </c>
      <c r="E90" s="88">
        <f>+E88</f>
        <v>189768.65</v>
      </c>
      <c r="F90" s="88">
        <f>+F88</f>
        <v>224660</v>
      </c>
      <c r="G90" s="77">
        <f>+E90/F90</f>
        <v>0.84469264666607313</v>
      </c>
      <c r="H90" s="28" t="s">
        <v>1</v>
      </c>
      <c r="I90" s="88">
        <f>+I88</f>
        <v>284460</v>
      </c>
      <c r="J90" s="77">
        <f>+E90/I90</f>
        <v>0.66711892708992471</v>
      </c>
      <c r="K90" s="88">
        <f>+K88</f>
        <v>196271</v>
      </c>
    </row>
    <row r="91" spans="1:11" ht="13" thickTop="1" x14ac:dyDescent="0.25">
      <c r="A91" s="9"/>
      <c r="B91" s="9"/>
      <c r="C91" s="89"/>
      <c r="D91" s="65" t="s">
        <v>1</v>
      </c>
      <c r="E91" s="89"/>
      <c r="F91" s="89"/>
      <c r="G91" s="70"/>
      <c r="H91" s="11" t="s">
        <v>1</v>
      </c>
      <c r="I91" s="89"/>
      <c r="J91" s="70"/>
      <c r="K91" s="89"/>
    </row>
    <row r="92" spans="1:11" x14ac:dyDescent="0.25">
      <c r="A92" s="9"/>
      <c r="B92" s="9"/>
      <c r="C92" s="70"/>
      <c r="D92" s="71" t="s">
        <v>1</v>
      </c>
      <c r="E92" s="70"/>
      <c r="F92" s="70"/>
      <c r="G92" s="70"/>
      <c r="H92" s="71" t="s">
        <v>1</v>
      </c>
      <c r="I92" s="70"/>
      <c r="J92" s="70"/>
      <c r="K92" s="70"/>
    </row>
    <row r="93" spans="1:11" x14ac:dyDescent="0.25">
      <c r="A93" s="9"/>
      <c r="B93" s="9"/>
      <c r="C93" s="10"/>
      <c r="D93" s="11" t="s">
        <v>1</v>
      </c>
      <c r="E93" s="10"/>
      <c r="F93" s="10"/>
      <c r="G93" s="10"/>
      <c r="H93" s="11" t="s">
        <v>1</v>
      </c>
      <c r="I93" s="10"/>
      <c r="J93" s="10"/>
      <c r="K93" s="10"/>
    </row>
  </sheetData>
  <mergeCells count="2">
    <mergeCell ref="E1:G1"/>
    <mergeCell ref="I1:K1"/>
  </mergeCells>
  <printOptions horizontalCentered="1"/>
  <pageMargins left="0.75" right="0.75" top="0.6" bottom="0.25" header="0" footer="0"/>
  <pageSetup scale="64" pageOrder="overThenDown" orientation="portrait" r:id="rId1"/>
  <headerFooter>
    <oddHeader>&amp;L&amp;8&amp;K000000 &amp;C&amp;"Arial,Bold Italic"&amp;12&amp;K000000Association Management Company Institute
Marketing
For the Nine Months Ended 9/30/2019&amp;R&amp;G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2"/>
  <sheetViews>
    <sheetView view="pageLayout" zoomScaleNormal="100" workbookViewId="0">
      <selection activeCell="A5" sqref="A5"/>
    </sheetView>
  </sheetViews>
  <sheetFormatPr defaultRowHeight="12.5" x14ac:dyDescent="0.25"/>
  <cols>
    <col min="1" max="1" width="35" bestFit="1" customWidth="1"/>
    <col min="2" max="2" width="1.7265625" hidden="1" customWidth="1"/>
    <col min="3" max="3" width="15.7265625" customWidth="1"/>
    <col min="4" max="4" width="1.7265625" customWidth="1"/>
    <col min="5" max="6" width="15.7265625" customWidth="1"/>
    <col min="7" max="7" width="13.54296875" customWidth="1"/>
    <col min="8" max="8" width="1.7265625" customWidth="1"/>
    <col min="9" max="9" width="15.7265625" customWidth="1"/>
    <col min="10" max="10" width="13.54296875" customWidth="1"/>
    <col min="11" max="11" width="11.7265625" customWidth="1"/>
  </cols>
  <sheetData>
    <row r="1" spans="1:11" ht="13" x14ac:dyDescent="0.3">
      <c r="C1" s="19" t="s">
        <v>34</v>
      </c>
      <c r="E1" s="99" t="s">
        <v>36</v>
      </c>
      <c r="F1" s="99"/>
      <c r="G1" s="99"/>
      <c r="I1" s="99" t="s">
        <v>39</v>
      </c>
      <c r="J1" s="99"/>
      <c r="K1" s="99"/>
    </row>
    <row r="2" spans="1:11" ht="13" x14ac:dyDescent="0.3">
      <c r="G2" s="1" t="s">
        <v>35</v>
      </c>
      <c r="J2" s="1" t="s">
        <v>35</v>
      </c>
      <c r="K2" s="1" t="s">
        <v>40</v>
      </c>
    </row>
    <row r="3" spans="1:11" ht="13" x14ac:dyDescent="0.3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3" x14ac:dyDescent="0.3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5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5">
      <c r="A6" s="14" t="s">
        <v>370</v>
      </c>
      <c r="B6" s="9" t="s">
        <v>371</v>
      </c>
      <c r="C6" s="46">
        <v>3005.71</v>
      </c>
      <c r="D6" s="65" t="s">
        <v>1</v>
      </c>
      <c r="E6" s="46">
        <f>C6+'[1]AMCI 8_Investments-F'!$E$6</f>
        <v>5185.0599999999995</v>
      </c>
      <c r="F6" s="94">
        <f>1000*9</f>
        <v>9000</v>
      </c>
      <c r="G6" s="23">
        <f>+E6/F6</f>
        <v>0.57611777777777773</v>
      </c>
      <c r="H6" s="11" t="s">
        <v>1</v>
      </c>
      <c r="I6" s="46">
        <v>12000</v>
      </c>
      <c r="J6" s="23">
        <f>+E6/I6</f>
        <v>0.4320883333333333</v>
      </c>
      <c r="K6" s="46">
        <f>'[2]AMCI 8_Investments-F'!$E$8</f>
        <v>12134</v>
      </c>
    </row>
    <row r="7" spans="1:11" x14ac:dyDescent="0.25">
      <c r="A7" s="14" t="s">
        <v>372</v>
      </c>
      <c r="B7" s="9" t="s">
        <v>373</v>
      </c>
      <c r="C7" s="16">
        <v>2911.52</v>
      </c>
      <c r="D7" s="36" t="s">
        <v>1</v>
      </c>
      <c r="E7" s="16">
        <f>C7+'[1]AMCI 8_Investments-F'!$E$7</f>
        <v>79187.460000000021</v>
      </c>
      <c r="F7" s="16">
        <v>0</v>
      </c>
      <c r="G7" s="23">
        <v>0</v>
      </c>
      <c r="H7" s="11" t="s">
        <v>1</v>
      </c>
      <c r="I7" s="16">
        <v>0</v>
      </c>
      <c r="J7" s="23">
        <v>0</v>
      </c>
      <c r="K7" s="16">
        <f>'[2]AMCI 8_Investments-F'!$E$9</f>
        <v>-339</v>
      </c>
    </row>
    <row r="8" spans="1:11" x14ac:dyDescent="0.25">
      <c r="A8" s="9"/>
      <c r="B8" s="9"/>
      <c r="C8" s="17"/>
      <c r="D8" s="11" t="s">
        <v>1</v>
      </c>
      <c r="E8" s="17"/>
      <c r="F8" s="17"/>
      <c r="G8" s="17"/>
      <c r="H8" s="11" t="s">
        <v>1</v>
      </c>
      <c r="I8" s="17"/>
      <c r="J8" s="17"/>
      <c r="K8" s="17"/>
    </row>
    <row r="9" spans="1:11" ht="13" x14ac:dyDescent="0.3">
      <c r="A9" s="20" t="s">
        <v>50</v>
      </c>
      <c r="B9" s="20"/>
      <c r="C9" s="66">
        <f>SUM(C6:C8)</f>
        <v>5917.23</v>
      </c>
      <c r="D9" s="67" t="s">
        <v>1</v>
      </c>
      <c r="E9" s="66">
        <f>SUM(E6:E8)</f>
        <v>84372.520000000019</v>
      </c>
      <c r="F9" s="66">
        <f>SUM(F6:F8)</f>
        <v>9000</v>
      </c>
      <c r="G9" s="26">
        <f>+E9/F9</f>
        <v>9.3747244444444462</v>
      </c>
      <c r="H9" s="22" t="s">
        <v>1</v>
      </c>
      <c r="I9" s="66">
        <f>SUM(I6:I8)</f>
        <v>12000</v>
      </c>
      <c r="J9" s="26">
        <f>+E9/I9</f>
        <v>7.0310433333333346</v>
      </c>
      <c r="K9" s="66">
        <f>SUM(K6:K8)</f>
        <v>11795</v>
      </c>
    </row>
    <row r="10" spans="1:11" x14ac:dyDescent="0.25">
      <c r="A10" s="9"/>
      <c r="B10" s="9"/>
      <c r="C10" s="10"/>
      <c r="D10" s="11" t="s">
        <v>1</v>
      </c>
      <c r="E10" s="10"/>
      <c r="F10" s="10"/>
      <c r="G10" s="10"/>
      <c r="H10" s="11" t="s">
        <v>1</v>
      </c>
      <c r="I10" s="10"/>
      <c r="J10" s="10"/>
      <c r="K10" s="10"/>
    </row>
    <row r="11" spans="1:11" ht="13" x14ac:dyDescent="0.3">
      <c r="A11" s="20" t="s">
        <v>63</v>
      </c>
      <c r="B11" s="20"/>
      <c r="C11" s="21"/>
      <c r="D11" s="22" t="s">
        <v>1</v>
      </c>
      <c r="E11" s="21"/>
      <c r="F11" s="21"/>
      <c r="G11" s="21"/>
      <c r="H11" s="22" t="s">
        <v>1</v>
      </c>
      <c r="I11" s="21"/>
      <c r="J11" s="21"/>
      <c r="K11" s="21"/>
    </row>
    <row r="12" spans="1:11" x14ac:dyDescent="0.25">
      <c r="A12" s="9"/>
      <c r="B12" s="9"/>
      <c r="C12" s="10"/>
      <c r="D12" s="11" t="s">
        <v>1</v>
      </c>
      <c r="E12" s="10"/>
      <c r="F12" s="10"/>
      <c r="G12" s="10"/>
      <c r="H12" s="11" t="s">
        <v>1</v>
      </c>
      <c r="I12" s="10"/>
      <c r="J12" s="10"/>
      <c r="K12" s="10"/>
    </row>
    <row r="13" spans="1:11" x14ac:dyDescent="0.25">
      <c r="A13" s="14" t="s">
        <v>374</v>
      </c>
      <c r="B13" s="9" t="s">
        <v>375</v>
      </c>
      <c r="C13" s="16">
        <v>0</v>
      </c>
      <c r="D13" s="36" t="s">
        <v>1</v>
      </c>
      <c r="E13" s="46">
        <f>C13+'[1]AMCI 8_Investments-F'!$E$13</f>
        <v>0</v>
      </c>
      <c r="F13" s="46">
        <f>600*9</f>
        <v>5400</v>
      </c>
      <c r="G13" s="23">
        <f>+E13/F13</f>
        <v>0</v>
      </c>
      <c r="H13" s="11" t="s">
        <v>1</v>
      </c>
      <c r="I13" s="16">
        <v>7200</v>
      </c>
      <c r="J13" s="23">
        <f>+E13/I13</f>
        <v>0</v>
      </c>
      <c r="K13" s="46">
        <f>'[2]AMCI 8_Investments-F'!$E$16</f>
        <v>5369</v>
      </c>
    </row>
    <row r="14" spans="1:11" x14ac:dyDescent="0.25">
      <c r="A14" s="9"/>
      <c r="B14" s="9"/>
      <c r="C14" s="17"/>
      <c r="D14" s="11" t="s">
        <v>1</v>
      </c>
      <c r="E14" s="17"/>
      <c r="F14" s="17"/>
      <c r="G14" s="17"/>
      <c r="H14" s="11" t="s">
        <v>1</v>
      </c>
      <c r="I14" s="17"/>
      <c r="J14" s="17"/>
      <c r="K14" s="17"/>
    </row>
    <row r="15" spans="1:11" ht="13" x14ac:dyDescent="0.3">
      <c r="A15" s="20" t="s">
        <v>58</v>
      </c>
      <c r="B15" s="20"/>
      <c r="C15" s="66">
        <f>SUM(C13:C14)</f>
        <v>0</v>
      </c>
      <c r="D15" s="67" t="s">
        <v>1</v>
      </c>
      <c r="E15" s="66">
        <f>SUM(E13:E14)</f>
        <v>0</v>
      </c>
      <c r="F15" s="66">
        <f>SUM(F13:F14)</f>
        <v>5400</v>
      </c>
      <c r="G15" s="26">
        <f>+E15/F15</f>
        <v>0</v>
      </c>
      <c r="H15" s="22" t="s">
        <v>1</v>
      </c>
      <c r="I15" s="66">
        <f>SUM(I13:I14)</f>
        <v>7200</v>
      </c>
      <c r="J15" s="26">
        <f>+E15/I15</f>
        <v>0</v>
      </c>
      <c r="K15" s="66">
        <f>SUM(K13:K14)</f>
        <v>5369</v>
      </c>
    </row>
    <row r="16" spans="1:11" x14ac:dyDescent="0.25">
      <c r="A16" s="9"/>
      <c r="B16" s="9"/>
      <c r="C16" s="70"/>
      <c r="D16" s="11" t="s">
        <v>1</v>
      </c>
      <c r="E16" s="70"/>
      <c r="F16" s="70"/>
      <c r="G16" s="70"/>
      <c r="H16" s="11" t="s">
        <v>1</v>
      </c>
      <c r="I16" s="70"/>
      <c r="J16" s="70"/>
      <c r="K16" s="70"/>
    </row>
    <row r="17" spans="1:11" ht="13.5" thickBot="1" x14ac:dyDescent="0.35">
      <c r="A17" s="27" t="s">
        <v>381</v>
      </c>
      <c r="B17" s="27"/>
      <c r="C17" s="88">
        <f>-C15+C9</f>
        <v>5917.23</v>
      </c>
      <c r="D17" s="90" t="s">
        <v>1</v>
      </c>
      <c r="E17" s="88">
        <f>-E15+E9</f>
        <v>84372.520000000019</v>
      </c>
      <c r="F17" s="88">
        <f>+F9-F15</f>
        <v>3600</v>
      </c>
      <c r="G17" s="77">
        <f>+E17/F17</f>
        <v>23.436811111111115</v>
      </c>
      <c r="H17" s="83" t="s">
        <v>1</v>
      </c>
      <c r="I17" s="88">
        <f>+I9-I15</f>
        <v>4800</v>
      </c>
      <c r="J17" s="77">
        <f>+E17/I17</f>
        <v>17.577608333333337</v>
      </c>
      <c r="K17" s="88">
        <f>K9-K15</f>
        <v>6426</v>
      </c>
    </row>
    <row r="18" spans="1:11" ht="13" thickTop="1" x14ac:dyDescent="0.25">
      <c r="A18" s="9"/>
      <c r="B18" s="9"/>
      <c r="C18" s="70"/>
      <c r="D18" s="11" t="s">
        <v>1</v>
      </c>
      <c r="E18" s="70"/>
      <c r="F18" s="70"/>
      <c r="G18" s="70"/>
      <c r="H18" s="11" t="s">
        <v>1</v>
      </c>
      <c r="I18" s="70"/>
      <c r="J18" s="70"/>
      <c r="K18" s="70"/>
    </row>
    <row r="19" spans="1:11" x14ac:dyDescent="0.25">
      <c r="A19" s="9"/>
      <c r="B19" s="9"/>
      <c r="C19" s="70"/>
      <c r="D19" s="71" t="s">
        <v>1</v>
      </c>
      <c r="E19" s="70"/>
      <c r="F19" s="70"/>
      <c r="G19" s="70"/>
      <c r="H19" s="71" t="s">
        <v>1</v>
      </c>
      <c r="I19" s="70"/>
      <c r="J19" s="70"/>
      <c r="K19" s="70"/>
    </row>
    <row r="20" spans="1:11" x14ac:dyDescent="0.25">
      <c r="A20" s="9"/>
      <c r="B20" s="9"/>
      <c r="C20" s="10"/>
      <c r="D20" s="11" t="s">
        <v>1</v>
      </c>
      <c r="E20" s="10"/>
      <c r="F20" s="10"/>
      <c r="G20" s="10"/>
      <c r="H20" s="11" t="s">
        <v>1</v>
      </c>
      <c r="I20" s="10"/>
      <c r="J20" s="10"/>
      <c r="K20" s="10"/>
    </row>
    <row r="21" spans="1:11" x14ac:dyDescent="0.25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5">
      <c r="A22" s="9"/>
      <c r="B22" s="9"/>
      <c r="C22" s="10"/>
      <c r="D22" s="11" t="s">
        <v>1</v>
      </c>
      <c r="E22" s="10"/>
      <c r="F22" s="10"/>
      <c r="G22" s="10"/>
      <c r="H22" s="11" t="s">
        <v>1</v>
      </c>
      <c r="I22" s="10"/>
      <c r="J22" s="10"/>
      <c r="K22" s="10"/>
    </row>
  </sheetData>
  <mergeCells count="2">
    <mergeCell ref="E1:G1"/>
    <mergeCell ref="I1:K1"/>
  </mergeCells>
  <printOptions horizontalCentered="1"/>
  <pageMargins left="0.75" right="0.75" top="0.6" bottom="0.25" header="0" footer="0"/>
  <pageSetup scale="64" pageOrder="overThenDown" orientation="portrait" r:id="rId1"/>
  <headerFooter>
    <oddHeader>&amp;C&amp;"Arial,Bold Italic"&amp;12&amp;K000000Association Management Company Institute
Investments
For the Nine Months Ended 9/30/2019&amp;R&amp;G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'AMCI 1_Stmt of Financial Post-F'!Print_Area</vt:lpstr>
      <vt:lpstr>'AMCI 2_Stmt of Activity-F'!Print_Area</vt:lpstr>
      <vt:lpstr>'AMCI 3_Membership-F'!Print_Area</vt:lpstr>
      <vt:lpstr>'AMCI 4_Meetings-F'!Print_Area</vt:lpstr>
      <vt:lpstr>'AMCI 5_Accreditation-F'!Print_Area</vt:lpstr>
      <vt:lpstr>'AMCI 6_General-F'!Print_Area</vt:lpstr>
      <vt:lpstr>'AMCI 7_Marketing-F'!Print_Area</vt:lpstr>
      <vt:lpstr>'AMCI 8_Investments-F'!Print_Area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ecarter</cp:lastModifiedBy>
  <cp:lastPrinted>2019-08-14T13:49:38Z</cp:lastPrinted>
  <dcterms:created xsi:type="dcterms:W3CDTF">2018-02-20T20:25:48Z</dcterms:created>
  <dcterms:modified xsi:type="dcterms:W3CDTF">2019-10-28T14:53:14Z</dcterms:modified>
</cp:coreProperties>
</file>